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2">
      <go:sheetsCustomData xmlns:go="http://customooxmlschemas.google.com/" r:id="rId5" roundtripDataChecksum="5xA2MZPe8+yjlclo+mO1vOncqIyp1Ake36YOojdh844="/>
    </ext>
  </extLst>
</workbook>
</file>

<file path=xl/sharedStrings.xml><?xml version="1.0" encoding="utf-8"?>
<sst xmlns="http://schemas.openxmlformats.org/spreadsheetml/2006/main" count="92" uniqueCount="47">
  <si>
    <t>Enter the construction cost</t>
  </si>
  <si>
    <t>Enter the permit fees</t>
  </si>
  <si>
    <t>www.modernaduplans.com</t>
  </si>
  <si>
    <t>info@modernaduplans.com</t>
  </si>
  <si>
    <t>Enter the estimated rent</t>
  </si>
  <si>
    <t>ADU - One Bedroom</t>
  </si>
  <si>
    <t>ADU - Two Bedroom</t>
  </si>
  <si>
    <t>ADU - Two Bedroom - AirBnB</t>
  </si>
  <si>
    <t>Development Expenses</t>
  </si>
  <si>
    <t>Construction Costs</t>
  </si>
  <si>
    <t>Construction Costs (800sf)</t>
  </si>
  <si>
    <t>Design fees (10%)</t>
  </si>
  <si>
    <t>Permit Fees</t>
  </si>
  <si>
    <t>Furnishing</t>
  </si>
  <si>
    <t>Total Project Cost</t>
  </si>
  <si>
    <t>Revenue</t>
  </si>
  <si>
    <t>Monthly</t>
  </si>
  <si>
    <t>Annual</t>
  </si>
  <si>
    <t>$ per night</t>
  </si>
  <si>
    <t>50% vacancy</t>
  </si>
  <si>
    <t>1-bedroom Unit</t>
  </si>
  <si>
    <t>2-bedroom Unit</t>
  </si>
  <si>
    <t>2-bedroom Airbnb</t>
  </si>
  <si>
    <t>Ongoing Expenses</t>
  </si>
  <si>
    <t>property management (10%)</t>
  </si>
  <si>
    <t>Utilities</t>
  </si>
  <si>
    <t>utilities</t>
  </si>
  <si>
    <t>garbage</t>
  </si>
  <si>
    <t>electricity</t>
  </si>
  <si>
    <t>water</t>
  </si>
  <si>
    <t>Vacancy (5%)</t>
  </si>
  <si>
    <t>internet</t>
  </si>
  <si>
    <t>Maintenance (5%)</t>
  </si>
  <si>
    <t>Maintenance &amp; Cleaning (15%)</t>
  </si>
  <si>
    <t>Totals</t>
  </si>
  <si>
    <t>Loan Amount</t>
  </si>
  <si>
    <t>Interest Rate</t>
  </si>
  <si>
    <t>Interest Payments</t>
  </si>
  <si>
    <t>Profit</t>
  </si>
  <si>
    <t>Return On Investment (Cash out of pocket)</t>
  </si>
  <si>
    <t>Payback Period (years)</t>
  </si>
  <si>
    <t>Notes:</t>
  </si>
  <si>
    <t xml:space="preserve">* These calculations are estimates based on experience with recent ADU construction costs, local permit fees, and rents in a larger urban area. Rent, Permit Fees, and other costs can vary greatly by location and can change overtime. Reaserch your local rental rates, construction costs, and permit fees to create a more accurate proforma. </t>
  </si>
  <si>
    <t xml:space="preserve">* Building an ADU may increase your property taxes. Contact your city or county to determine how it will impact your annual tax payments. </t>
  </si>
  <si>
    <t xml:space="preserve">* AirBnB can vary greatly by season and based on competition in the local market. In our calculations above we estimated that 50% of the nights in a given year will not be booked. The nightly rate may also change based on demand and the location of the unit. </t>
  </si>
  <si>
    <t xml:space="preserve">* For ongoing expenses, we used rough estimates for utility rates and assumed that the property owner is paying those. You may consider passing on some or all of the utility costs to the tenant. It is also possible to design a high-performance ADU that could minimize utility costs and save money over the life a project. If you are interested in exploring how design can lower utility costs mention that to your design team. </t>
  </si>
  <si>
    <t xml:space="preserve">* Disclaimer: this worksheet is for informational use only. Modern ADU Plans is not liable for the accuracy of the information, caluclations, equasions, data in this worksheet, or financial advice. Users of this worksheet agree to release Modern ADU Plans from all liability related to the use of this information. Users shall research and verify all data they use is accurate and are solely responsible for all data and calculation results. Users assume all risk and liability when chosing to use this worksheet.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</si>
</sst>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6">
    <font>
      <sz val="10.0"/>
      <color rgb="FF000000"/>
      <name val="Calibri"/>
      <scheme val="minor"/>
    </font>
    <font>
      <color theme="1"/>
      <name val="Calibri"/>
      <scheme val="minor"/>
    </font>
    <font>
      <b/>
      <sz val="18.0"/>
      <color theme="1"/>
      <name val="Calibri"/>
      <scheme val="minor"/>
    </font>
    <font>
      <u/>
      <color rgb="FF1155CC"/>
      <name val="Calibri"/>
      <scheme val="minor"/>
    </font>
    <font>
      <sz val="10.0"/>
      <color theme="1"/>
      <name val="Calibri"/>
      <scheme val="minor"/>
    </font>
    <font>
      <u/>
      <color theme="1"/>
    </font>
    <font>
      <u/>
      <color theme="1"/>
    </font>
    <font>
      <sz val="14.0"/>
      <color theme="1"/>
      <name val="Calibri"/>
      <scheme val="minor"/>
    </font>
    <font>
      <b/>
      <sz val="14.0"/>
      <color theme="1"/>
      <name val="Calibri"/>
      <scheme val="minor"/>
    </font>
    <font/>
    <font>
      <b/>
      <sz val="14.0"/>
      <color rgb="FF01264C"/>
      <name val="Calibri"/>
      <scheme val="minor"/>
    </font>
    <font>
      <b/>
      <sz val="12.0"/>
      <color theme="1"/>
      <name val="Calibri"/>
      <scheme val="minor"/>
    </font>
    <font>
      <b/>
      <color theme="1"/>
      <name val="Calibri"/>
      <scheme val="minor"/>
    </font>
    <font>
      <b/>
      <color rgb="FF01264C"/>
      <name val="Calibri"/>
      <scheme val="minor"/>
    </font>
    <font>
      <b/>
      <i/>
      <color theme="1"/>
      <name val="Calibri"/>
      <scheme val="minor"/>
    </font>
    <font>
      <i/>
      <color rgb="FF999999"/>
      <name val="Calibri"/>
      <scheme val="minor"/>
    </font>
  </fonts>
  <fills count="5">
    <fill>
      <patternFill patternType="none"/>
    </fill>
    <fill>
      <patternFill patternType="lightGray"/>
    </fill>
    <fill>
      <patternFill patternType="solid">
        <fgColor rgb="FFF3F3F3"/>
        <bgColor rgb="FFF3F3F3"/>
      </patternFill>
    </fill>
    <fill>
      <patternFill patternType="solid">
        <fgColor rgb="FFD9D9D9"/>
        <bgColor rgb="FFD9D9D9"/>
      </patternFill>
    </fill>
    <fill>
      <patternFill patternType="solid">
        <fgColor rgb="FFEFEFEF"/>
        <bgColor rgb="FFEFEFEF"/>
      </patternFill>
    </fill>
  </fills>
  <borders count="2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left style="thick">
        <color rgb="FF01264C"/>
      </left>
      <right style="thick">
        <color rgb="FF01264C"/>
      </right>
      <top style="thick">
        <color rgb="FF01264C"/>
      </top>
      <bottom style="thick">
        <color rgb="FF01264C"/>
      </bottom>
    </border>
    <border>
      <right style="medium">
        <color rgb="FF000000"/>
      </right>
    </border>
    <border>
      <left style="thick">
        <color rgb="FFFF0000"/>
      </left>
      <right style="thick">
        <color rgb="FFFF0000"/>
      </right>
      <top style="thick">
        <color rgb="FFFF0000"/>
      </top>
      <bottom style="thick">
        <color rgb="FFFF0000"/>
      </bottom>
    </border>
    <border>
      <left style="thick">
        <color rgb="FF6AA84F"/>
      </left>
      <right style="thick">
        <color rgb="FF6AA84F"/>
      </right>
      <top style="thick">
        <color rgb="FF6AA84F"/>
      </top>
      <bottom style="thick">
        <color rgb="FF6AA84F"/>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bottom style="thin">
        <color rgb="FF01264C"/>
      </bottom>
    </border>
    <border>
      <bottom style="thin">
        <color rgb="FF01264C"/>
      </bottom>
    </border>
    <border>
      <right style="medium">
        <color rgb="FF000000"/>
      </right>
      <bottom style="thin">
        <color rgb="FF01264C"/>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vertical="center"/>
    </xf>
    <xf borderId="1" fillId="2" fontId="1" numFmtId="0" xfId="0" applyAlignment="1" applyBorder="1" applyFill="1" applyFont="1">
      <alignment vertical="center"/>
    </xf>
    <xf borderId="2" fillId="2" fontId="1" numFmtId="0" xfId="0" applyAlignment="1" applyBorder="1" applyFont="1">
      <alignment vertical="center"/>
    </xf>
    <xf borderId="3" fillId="2" fontId="1" numFmtId="0" xfId="0" applyAlignment="1" applyBorder="1" applyFont="1">
      <alignment vertical="center"/>
    </xf>
    <xf borderId="4" fillId="2" fontId="1" numFmtId="0" xfId="0" applyAlignment="1" applyBorder="1" applyFont="1">
      <alignment vertical="center"/>
    </xf>
    <xf borderId="0" fillId="2" fontId="1" numFmtId="0" xfId="0" applyAlignment="1" applyFont="1">
      <alignment vertical="center"/>
    </xf>
    <xf borderId="0" fillId="2" fontId="1" numFmtId="0" xfId="0" applyAlignment="1" applyFont="1">
      <alignment vertical="center"/>
    </xf>
    <xf borderId="0" fillId="2" fontId="1" numFmtId="0" xfId="0" applyFont="1"/>
    <xf borderId="5" fillId="2" fontId="1" numFmtId="0" xfId="0" applyAlignment="1" applyBorder="1" applyFont="1">
      <alignment vertical="center"/>
    </xf>
    <xf borderId="6" fillId="2" fontId="1" numFmtId="0" xfId="0" applyAlignment="1" applyBorder="1" applyFont="1">
      <alignment vertical="center"/>
    </xf>
    <xf borderId="4" fillId="2" fontId="1" numFmtId="0" xfId="0" applyAlignment="1" applyBorder="1" applyFont="1">
      <alignment readingOrder="0" vertical="center"/>
    </xf>
    <xf borderId="0" fillId="2" fontId="0" numFmtId="0" xfId="0" applyAlignment="1" applyFont="1">
      <alignment horizontal="left" readingOrder="0" vertical="center"/>
    </xf>
    <xf borderId="0" fillId="2" fontId="3" numFmtId="0" xfId="0" applyAlignment="1" applyFont="1">
      <alignment readingOrder="0" vertical="center"/>
    </xf>
    <xf borderId="7" fillId="2" fontId="1" numFmtId="0" xfId="0" applyAlignment="1" applyBorder="1" applyFont="1">
      <alignment vertical="center"/>
    </xf>
    <xf borderId="0" fillId="2" fontId="4" numFmtId="0" xfId="0" applyAlignment="1" applyFont="1">
      <alignment vertical="center"/>
    </xf>
    <xf borderId="4" fillId="2" fontId="5" numFmtId="0" xfId="0" applyAlignment="1" applyBorder="1" applyFont="1">
      <alignment horizontal="center" readingOrder="0" vertical="center"/>
    </xf>
    <xf borderId="0" fillId="2" fontId="6" numFmtId="0" xfId="0" applyAlignment="1" applyFont="1">
      <alignment horizontal="left" readingOrder="0" vertical="center"/>
    </xf>
    <xf borderId="0" fillId="2" fontId="1" numFmtId="0" xfId="0" applyAlignment="1" applyFont="1">
      <alignment readingOrder="0" vertical="center"/>
    </xf>
    <xf borderId="8" fillId="2" fontId="1" numFmtId="0" xfId="0" applyAlignment="1" applyBorder="1" applyFont="1">
      <alignment vertical="center"/>
    </xf>
    <xf borderId="9" fillId="2" fontId="1" numFmtId="0" xfId="0" applyAlignment="1" applyBorder="1" applyFont="1">
      <alignment vertical="center"/>
    </xf>
    <xf borderId="10" fillId="2" fontId="1" numFmtId="0" xfId="0" applyAlignment="1" applyBorder="1" applyFont="1">
      <alignment vertical="center"/>
    </xf>
    <xf borderId="11" fillId="2" fontId="1" numFmtId="0" xfId="0" applyAlignment="1" applyBorder="1" applyFont="1">
      <alignment vertical="center"/>
    </xf>
    <xf borderId="0" fillId="0" fontId="7" numFmtId="0" xfId="0" applyAlignment="1" applyFont="1">
      <alignment horizontal="center" vertical="center"/>
    </xf>
    <xf borderId="12" fillId="3" fontId="8" numFmtId="0" xfId="0" applyAlignment="1" applyBorder="1" applyFill="1" applyFont="1">
      <alignment horizontal="center" vertical="center"/>
    </xf>
    <xf borderId="13" fillId="0" fontId="9" numFmtId="0" xfId="0" applyBorder="1" applyFont="1"/>
    <xf borderId="14" fillId="0" fontId="9" numFmtId="0" xfId="0" applyBorder="1" applyFont="1"/>
    <xf borderId="12" fillId="3" fontId="10" numFmtId="0" xfId="0" applyAlignment="1" applyBorder="1" applyFont="1">
      <alignment horizontal="center" readingOrder="0" vertical="center"/>
    </xf>
    <xf borderId="4" fillId="4" fontId="11" numFmtId="0" xfId="0" applyAlignment="1" applyBorder="1" applyFill="1" applyFont="1">
      <alignment horizontal="left" vertical="center"/>
    </xf>
    <xf borderId="0" fillId="4" fontId="11" numFmtId="0" xfId="0" applyAlignment="1" applyFont="1">
      <alignment horizontal="center" vertical="center"/>
    </xf>
    <xf borderId="6" fillId="4" fontId="11" numFmtId="0" xfId="0" applyAlignment="1" applyBorder="1" applyFont="1">
      <alignment horizontal="center" vertical="center"/>
    </xf>
    <xf borderId="0" fillId="0" fontId="1" numFmtId="0" xfId="0" applyAlignment="1" applyFont="1">
      <alignment horizontal="center" vertical="center"/>
    </xf>
    <xf borderId="4" fillId="0" fontId="1" numFmtId="0" xfId="0" applyAlignment="1" applyBorder="1" applyFont="1">
      <alignment readingOrder="0" vertical="center"/>
    </xf>
    <xf borderId="5" fillId="0" fontId="1" numFmtId="164" xfId="0" applyAlignment="1" applyBorder="1" applyFont="1" applyNumberFormat="1">
      <alignment readingOrder="0" vertical="center"/>
    </xf>
    <xf borderId="6" fillId="0" fontId="1" numFmtId="0" xfId="0" applyAlignment="1" applyBorder="1" applyFont="1">
      <alignment vertical="center"/>
    </xf>
    <xf borderId="4" fillId="0" fontId="1" numFmtId="0" xfId="0" applyAlignment="1" applyBorder="1" applyFont="1">
      <alignment vertical="center"/>
    </xf>
    <xf borderId="0" fillId="0" fontId="1" numFmtId="164" xfId="0" applyAlignment="1" applyFont="1" applyNumberFormat="1">
      <alignment vertical="center"/>
    </xf>
    <xf borderId="7" fillId="0" fontId="1" numFmtId="164" xfId="0" applyAlignment="1" applyBorder="1" applyFont="1" applyNumberFormat="1">
      <alignment readingOrder="0" vertical="center"/>
    </xf>
    <xf borderId="0" fillId="0" fontId="1" numFmtId="164" xfId="0" applyAlignment="1" applyFont="1" applyNumberFormat="1">
      <alignment readingOrder="0" vertical="center"/>
    </xf>
    <xf borderId="4" fillId="0" fontId="12" numFmtId="0" xfId="0" applyAlignment="1" applyBorder="1" applyFont="1">
      <alignment readingOrder="0" vertical="center"/>
    </xf>
    <xf borderId="0" fillId="0" fontId="12" numFmtId="164" xfId="0" applyAlignment="1" applyFont="1" applyNumberFormat="1">
      <alignment vertical="center"/>
    </xf>
    <xf borderId="6" fillId="0" fontId="12" numFmtId="0" xfId="0" applyAlignment="1" applyBorder="1" applyFont="1">
      <alignment vertical="center"/>
    </xf>
    <xf borderId="1" fillId="4" fontId="11" numFmtId="0" xfId="0" applyAlignment="1" applyBorder="1" applyFont="1">
      <alignment horizontal="center" vertical="center"/>
    </xf>
    <xf borderId="2" fillId="4" fontId="11" numFmtId="0" xfId="0" applyAlignment="1" applyBorder="1" applyFont="1">
      <alignment horizontal="center" vertical="center"/>
    </xf>
    <xf borderId="3" fillId="4" fontId="11" numFmtId="0" xfId="0" applyAlignment="1" applyBorder="1" applyFont="1">
      <alignment horizontal="center" vertical="center"/>
    </xf>
    <xf borderId="3" fillId="4" fontId="11" numFmtId="0" xfId="0" applyAlignment="1" applyBorder="1" applyFont="1">
      <alignment horizontal="center" readingOrder="0" vertical="center"/>
    </xf>
    <xf borderId="8" fillId="0" fontId="1" numFmtId="164" xfId="0" applyAlignment="1" applyBorder="1" applyFont="1" applyNumberFormat="1">
      <alignment readingOrder="0" vertical="center"/>
    </xf>
    <xf borderId="6" fillId="0" fontId="1" numFmtId="164" xfId="0" applyAlignment="1" applyBorder="1" applyFont="1" applyNumberFormat="1">
      <alignment vertical="center"/>
    </xf>
    <xf borderId="4" fillId="0" fontId="12" numFmtId="0" xfId="0" applyAlignment="1" applyBorder="1" applyFont="1">
      <alignment vertical="center"/>
    </xf>
    <xf borderId="0" fillId="0" fontId="12" numFmtId="0" xfId="0" applyAlignment="1" applyFont="1">
      <alignment vertical="center"/>
    </xf>
    <xf borderId="0" fillId="0" fontId="1" numFmtId="0" xfId="0" applyAlignment="1" applyFont="1">
      <alignment horizontal="right" vertical="center"/>
    </xf>
    <xf borderId="4" fillId="0" fontId="1" numFmtId="0" xfId="0" applyAlignment="1" applyBorder="1" applyFont="1">
      <alignment horizontal="right" vertical="center"/>
    </xf>
    <xf borderId="6" fillId="0" fontId="12" numFmtId="164" xfId="0" applyAlignment="1" applyBorder="1" applyFont="1" applyNumberFormat="1">
      <alignment vertical="center"/>
    </xf>
    <xf borderId="0" fillId="0" fontId="12" numFmtId="9" xfId="0" applyAlignment="1" applyFont="1" applyNumberFormat="1">
      <alignment vertical="center"/>
    </xf>
    <xf borderId="0" fillId="0" fontId="12" numFmtId="164" xfId="0" applyAlignment="1" applyFont="1" applyNumberFormat="1">
      <alignment readingOrder="0" vertical="center"/>
    </xf>
    <xf borderId="15" fillId="4" fontId="13" numFmtId="0" xfId="0" applyAlignment="1" applyBorder="1" applyFont="1">
      <alignment readingOrder="0" vertical="center"/>
    </xf>
    <xf borderId="16" fillId="4" fontId="12" numFmtId="164" xfId="0" applyAlignment="1" applyBorder="1" applyFont="1" applyNumberFormat="1">
      <alignment vertical="center"/>
    </xf>
    <xf borderId="17" fillId="4" fontId="12" numFmtId="164" xfId="0" applyAlignment="1" applyBorder="1" applyFont="1" applyNumberFormat="1">
      <alignment vertical="center"/>
    </xf>
    <xf borderId="18" fillId="4" fontId="13" numFmtId="0" xfId="0" applyAlignment="1" applyBorder="1" applyFont="1">
      <alignment readingOrder="0" vertical="center"/>
    </xf>
    <xf borderId="19" fillId="4" fontId="12" numFmtId="164" xfId="0" applyAlignment="1" applyBorder="1" applyFont="1" applyNumberFormat="1">
      <alignment vertical="center"/>
    </xf>
    <xf borderId="20" fillId="4" fontId="12" numFmtId="10" xfId="0" applyAlignment="1" applyBorder="1" applyFont="1" applyNumberFormat="1">
      <alignment vertical="center"/>
    </xf>
    <xf borderId="6" fillId="0" fontId="12" numFmtId="2" xfId="0" applyAlignment="1" applyBorder="1" applyFont="1" applyNumberFormat="1">
      <alignment vertical="center"/>
    </xf>
    <xf borderId="0" fillId="0" fontId="12" numFmtId="2" xfId="0" applyAlignment="1" applyFont="1" applyNumberFormat="1">
      <alignment vertical="center"/>
    </xf>
    <xf borderId="4" fillId="0" fontId="12" numFmtId="2" xfId="0" applyAlignment="1" applyBorder="1" applyFont="1" applyNumberFormat="1">
      <alignment vertical="center"/>
    </xf>
    <xf borderId="9" fillId="0" fontId="1" numFmtId="0" xfId="0" applyAlignment="1" applyBorder="1" applyFont="1">
      <alignment vertical="center"/>
    </xf>
    <xf borderId="10" fillId="0" fontId="1" numFmtId="0" xfId="0" applyAlignment="1" applyBorder="1" applyFont="1">
      <alignment vertical="center"/>
    </xf>
    <xf borderId="11" fillId="0" fontId="1" numFmtId="0" xfId="0" applyAlignment="1" applyBorder="1" applyFont="1">
      <alignment vertical="center"/>
    </xf>
    <xf borderId="1" fillId="3" fontId="14" numFmtId="0" xfId="0" applyAlignment="1" applyBorder="1" applyFont="1">
      <alignment shrinkToFit="0" vertical="center" wrapText="1"/>
    </xf>
    <xf borderId="2" fillId="3" fontId="14" numFmtId="0" xfId="0" applyAlignment="1" applyBorder="1" applyFont="1">
      <alignment shrinkToFit="0" vertical="center" wrapText="1"/>
    </xf>
    <xf borderId="2" fillId="3" fontId="12" numFmtId="0" xfId="0" applyAlignment="1" applyBorder="1" applyFont="1">
      <alignment vertical="center"/>
    </xf>
    <xf borderId="3" fillId="3" fontId="12" numFmtId="0" xfId="0" applyAlignment="1" applyBorder="1" applyFont="1">
      <alignment vertical="center"/>
    </xf>
    <xf borderId="4" fillId="0" fontId="15" numFmtId="0" xfId="0" applyAlignment="1" applyBorder="1" applyFont="1">
      <alignment readingOrder="0" shrinkToFit="0" vertical="center" wrapText="1"/>
    </xf>
    <xf borderId="4" fillId="0" fontId="15" numFmtId="0" xfId="0" applyAlignment="1" applyBorder="1" applyFont="1">
      <alignment shrinkToFit="0" vertical="center" wrapText="1"/>
    </xf>
    <xf borderId="9" fillId="0" fontId="15" numFmtId="0" xfId="0" applyAlignment="1" applyBorder="1" applyFont="1">
      <alignment readingOrder="0" shrinkToFit="0" vertical="center" wrapText="1"/>
    </xf>
    <xf borderId="10" fillId="0" fontId="9" numFmtId="0" xfId="0" applyBorder="1" applyFont="1"/>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161925</xdr:rowOff>
    </xdr:from>
    <xdr:ext cx="2838450" cy="885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1264C"/>
      </a:dk1>
      <a:lt1>
        <a:srgbClr val="FFFFFF"/>
      </a:lt1>
      <a:dk2>
        <a:srgbClr val="01264C"/>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modernaduplans.com/" TargetMode="External"/><Relationship Id="rId2" Type="http://schemas.openxmlformats.org/officeDocument/2006/relationships/hyperlink" Target="mailto:info@modernaduplans.com"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3.0"/>
    <col customWidth="1" min="2" max="2" width="26.57"/>
    <col customWidth="1" min="3" max="4" width="13.0"/>
    <col customWidth="1" min="5" max="5" width="3.0"/>
    <col customWidth="1" min="6" max="6" width="26.57"/>
    <col customWidth="1" min="7" max="8" width="13.0"/>
    <col customWidth="1" min="9" max="9" width="3.0"/>
    <col customWidth="1" min="10" max="10" width="26.57"/>
    <col customWidth="1" min="11" max="12" width="13.0"/>
    <col customWidth="1" min="13" max="13" width="3.0"/>
  </cols>
  <sheetData>
    <row r="1" ht="15.0" customHeight="1">
      <c r="A1" s="1"/>
      <c r="B1" s="2"/>
      <c r="C1" s="2"/>
      <c r="D1" s="2"/>
      <c r="E1" s="2"/>
      <c r="F1" s="2"/>
      <c r="G1" s="2"/>
      <c r="H1" s="2"/>
      <c r="I1" s="2"/>
      <c r="J1" s="2"/>
      <c r="K1" s="2"/>
      <c r="L1" s="2"/>
      <c r="M1" s="1"/>
    </row>
    <row r="2" ht="7.5" customHeight="1">
      <c r="A2" s="1"/>
      <c r="B2" s="3"/>
      <c r="C2" s="4"/>
      <c r="D2" s="4"/>
      <c r="E2" s="4"/>
      <c r="F2" s="4"/>
      <c r="G2" s="4"/>
      <c r="H2" s="4"/>
      <c r="I2" s="4"/>
      <c r="J2" s="4"/>
      <c r="K2" s="4"/>
      <c r="L2" s="5"/>
      <c r="M2" s="1"/>
    </row>
    <row r="3" ht="15.75" customHeight="1">
      <c r="A3" s="1"/>
      <c r="B3" s="6"/>
      <c r="C3" s="7"/>
      <c r="D3" s="7"/>
      <c r="E3" s="8"/>
      <c r="F3" s="9"/>
      <c r="G3" s="9"/>
      <c r="H3" s="8"/>
      <c r="I3" s="8"/>
      <c r="J3" s="10"/>
      <c r="K3" s="8" t="s">
        <v>0</v>
      </c>
      <c r="L3" s="11"/>
      <c r="M3" s="1"/>
    </row>
    <row r="4" ht="7.5" customHeight="1">
      <c r="A4" s="1"/>
      <c r="B4" s="6"/>
      <c r="C4" s="7"/>
      <c r="D4" s="7"/>
      <c r="E4" s="8"/>
      <c r="F4" s="8"/>
      <c r="G4" s="7"/>
      <c r="H4" s="8"/>
      <c r="I4" s="8"/>
      <c r="J4" s="8"/>
      <c r="K4" s="8"/>
      <c r="L4" s="11"/>
      <c r="M4" s="1"/>
    </row>
    <row r="5" ht="15.75" customHeight="1">
      <c r="A5" s="1"/>
      <c r="B5" s="12"/>
      <c r="C5" s="7"/>
      <c r="D5" s="7"/>
      <c r="E5" s="8"/>
      <c r="F5" s="13"/>
      <c r="G5" s="14"/>
      <c r="H5" s="8"/>
      <c r="I5" s="8"/>
      <c r="J5" s="15"/>
      <c r="K5" s="8" t="s">
        <v>1</v>
      </c>
      <c r="L5" s="11"/>
      <c r="M5" s="1"/>
    </row>
    <row r="6" ht="7.5" customHeight="1">
      <c r="A6" s="1"/>
      <c r="B6" s="6"/>
      <c r="C6" s="7"/>
      <c r="D6" s="7"/>
      <c r="E6" s="8"/>
      <c r="F6" s="16"/>
      <c r="G6" s="8"/>
      <c r="H6" s="8"/>
      <c r="I6" s="8"/>
      <c r="J6" s="8"/>
      <c r="K6" s="8"/>
      <c r="L6" s="11"/>
      <c r="M6" s="1"/>
    </row>
    <row r="7" ht="15.75" customHeight="1">
      <c r="A7" s="1"/>
      <c r="B7" s="17" t="s">
        <v>2</v>
      </c>
      <c r="C7" s="18" t="s">
        <v>3</v>
      </c>
      <c r="D7" s="7"/>
      <c r="E7" s="7"/>
      <c r="F7" s="19"/>
      <c r="G7" s="19"/>
      <c r="H7" s="8"/>
      <c r="I7" s="8"/>
      <c r="J7" s="20"/>
      <c r="K7" s="8" t="s">
        <v>4</v>
      </c>
      <c r="L7" s="11"/>
      <c r="M7" s="1"/>
    </row>
    <row r="8" ht="7.5" customHeight="1">
      <c r="A8" s="1"/>
      <c r="B8" s="21"/>
      <c r="C8" s="22"/>
      <c r="D8" s="22"/>
      <c r="E8" s="22"/>
      <c r="F8" s="22"/>
      <c r="G8" s="22"/>
      <c r="H8" s="22"/>
      <c r="I8" s="22"/>
      <c r="J8" s="22"/>
      <c r="K8" s="22"/>
      <c r="L8" s="23"/>
      <c r="M8" s="1"/>
    </row>
    <row r="9" ht="15.0" customHeight="1">
      <c r="A9" s="1"/>
      <c r="B9" s="1"/>
      <c r="C9" s="1"/>
      <c r="D9" s="1"/>
      <c r="E9" s="1"/>
      <c r="F9" s="1"/>
      <c r="G9" s="1"/>
      <c r="H9" s="1"/>
      <c r="I9" s="1"/>
      <c r="J9" s="1"/>
      <c r="K9" s="1"/>
      <c r="L9" s="1"/>
      <c r="M9" s="1"/>
    </row>
    <row r="10" ht="39.75" customHeight="1">
      <c r="A10" s="24"/>
      <c r="B10" s="25" t="s">
        <v>5</v>
      </c>
      <c r="C10" s="26"/>
      <c r="D10" s="27"/>
      <c r="E10" s="1"/>
      <c r="F10" s="25" t="s">
        <v>6</v>
      </c>
      <c r="G10" s="26"/>
      <c r="H10" s="27"/>
      <c r="I10" s="1"/>
      <c r="J10" s="28" t="s">
        <v>7</v>
      </c>
      <c r="K10" s="26"/>
      <c r="L10" s="27"/>
      <c r="M10" s="1"/>
    </row>
    <row r="11" ht="15.75" customHeight="1">
      <c r="A11" s="24"/>
      <c r="B11" s="29" t="s">
        <v>8</v>
      </c>
      <c r="C11" s="30"/>
      <c r="D11" s="31"/>
      <c r="E11" s="32"/>
      <c r="F11" s="29" t="s">
        <v>8</v>
      </c>
      <c r="G11" s="30"/>
      <c r="H11" s="31"/>
      <c r="I11" s="32"/>
      <c r="J11" s="29" t="s">
        <v>8</v>
      </c>
      <c r="K11" s="30"/>
      <c r="L11" s="31"/>
      <c r="M11" s="32"/>
    </row>
    <row r="12" ht="15.75" customHeight="1">
      <c r="A12" s="24"/>
      <c r="B12" s="33" t="s">
        <v>9</v>
      </c>
      <c r="C12" s="34">
        <v>240000.0</v>
      </c>
      <c r="D12" s="35"/>
      <c r="E12" s="1"/>
      <c r="F12" s="33" t="s">
        <v>9</v>
      </c>
      <c r="G12" s="34">
        <v>300000.0</v>
      </c>
      <c r="H12" s="35"/>
      <c r="I12" s="1"/>
      <c r="J12" s="33" t="s">
        <v>10</v>
      </c>
      <c r="K12" s="34">
        <v>300000.0</v>
      </c>
      <c r="L12" s="35"/>
      <c r="M12" s="1"/>
    </row>
    <row r="13" ht="15.75" customHeight="1">
      <c r="A13" s="24"/>
      <c r="B13" s="36" t="s">
        <v>11</v>
      </c>
      <c r="C13" s="37">
        <f>C12*0.1</f>
        <v>24000</v>
      </c>
      <c r="D13" s="35"/>
      <c r="E13" s="1"/>
      <c r="F13" s="36" t="s">
        <v>11</v>
      </c>
      <c r="G13" s="37">
        <f>G12*0.1</f>
        <v>30000</v>
      </c>
      <c r="H13" s="35"/>
      <c r="I13" s="1"/>
      <c r="J13" s="36" t="s">
        <v>11</v>
      </c>
      <c r="K13" s="37">
        <f>K12*0.1</f>
        <v>30000</v>
      </c>
      <c r="L13" s="35"/>
      <c r="M13" s="1"/>
    </row>
    <row r="14" ht="15.75" customHeight="1">
      <c r="A14" s="24"/>
      <c r="B14" s="36" t="s">
        <v>12</v>
      </c>
      <c r="C14" s="38">
        <v>12000.0</v>
      </c>
      <c r="D14" s="35"/>
      <c r="E14" s="1"/>
      <c r="F14" s="36" t="s">
        <v>12</v>
      </c>
      <c r="G14" s="38">
        <v>12000.0</v>
      </c>
      <c r="H14" s="35"/>
      <c r="I14" s="1"/>
      <c r="J14" s="36" t="s">
        <v>12</v>
      </c>
      <c r="K14" s="38">
        <v>12000.0</v>
      </c>
      <c r="L14" s="35"/>
      <c r="M14" s="1"/>
    </row>
    <row r="15" ht="15.75" customHeight="1">
      <c r="A15" s="24"/>
      <c r="B15" s="36"/>
      <c r="C15" s="1"/>
      <c r="D15" s="35"/>
      <c r="E15" s="1"/>
      <c r="F15" s="36"/>
      <c r="G15" s="1"/>
      <c r="H15" s="35"/>
      <c r="I15" s="1"/>
      <c r="J15" s="36" t="s">
        <v>13</v>
      </c>
      <c r="K15" s="39">
        <v>25000.0</v>
      </c>
      <c r="L15" s="35"/>
      <c r="M15" s="1"/>
    </row>
    <row r="16" ht="15.75" customHeight="1">
      <c r="A16" s="24"/>
      <c r="B16" s="40" t="s">
        <v>14</v>
      </c>
      <c r="C16" s="41">
        <f>sum(C12:C15)*-1</f>
        <v>-276000</v>
      </c>
      <c r="D16" s="42"/>
      <c r="E16" s="1"/>
      <c r="F16" s="40" t="s">
        <v>14</v>
      </c>
      <c r="G16" s="41">
        <f>sum(G12:G15)*-1</f>
        <v>-342000</v>
      </c>
      <c r="H16" s="42"/>
      <c r="I16" s="1"/>
      <c r="J16" s="40" t="s">
        <v>14</v>
      </c>
      <c r="K16" s="41">
        <f>sum(K12:K15)*-1</f>
        <v>-367000</v>
      </c>
      <c r="L16" s="42"/>
      <c r="M16" s="1"/>
    </row>
    <row r="17" ht="15.75" customHeight="1">
      <c r="A17" s="24"/>
      <c r="B17" s="36"/>
      <c r="C17" s="1"/>
      <c r="D17" s="35"/>
      <c r="E17" s="1"/>
      <c r="F17" s="36"/>
      <c r="G17" s="1"/>
      <c r="H17" s="35"/>
      <c r="I17" s="1"/>
      <c r="J17" s="36"/>
      <c r="K17" s="1"/>
      <c r="L17" s="35"/>
      <c r="M17" s="1"/>
    </row>
    <row r="18" ht="18.75" customHeight="1">
      <c r="A18" s="24"/>
      <c r="B18" s="43" t="s">
        <v>15</v>
      </c>
      <c r="C18" s="44" t="s">
        <v>16</v>
      </c>
      <c r="D18" s="45" t="s">
        <v>17</v>
      </c>
      <c r="E18" s="32"/>
      <c r="F18" s="43" t="s">
        <v>15</v>
      </c>
      <c r="G18" s="44" t="s">
        <v>16</v>
      </c>
      <c r="H18" s="45" t="s">
        <v>17</v>
      </c>
      <c r="I18" s="32"/>
      <c r="J18" s="43" t="s">
        <v>15</v>
      </c>
      <c r="K18" s="44" t="s">
        <v>18</v>
      </c>
      <c r="L18" s="46" t="s">
        <v>19</v>
      </c>
      <c r="M18" s="32"/>
    </row>
    <row r="19" ht="15.75" customHeight="1">
      <c r="A19" s="24"/>
      <c r="B19" s="36"/>
      <c r="C19" s="1"/>
      <c r="D19" s="35"/>
      <c r="E19" s="1"/>
      <c r="F19" s="36"/>
      <c r="G19" s="1"/>
      <c r="H19" s="35"/>
      <c r="I19" s="1"/>
      <c r="J19" s="36"/>
      <c r="K19" s="1"/>
      <c r="L19" s="35"/>
      <c r="M19" s="1"/>
    </row>
    <row r="20" ht="15.75" customHeight="1">
      <c r="A20" s="24"/>
      <c r="B20" s="36" t="s">
        <v>20</v>
      </c>
      <c r="C20" s="47">
        <v>2500.0</v>
      </c>
      <c r="D20" s="48">
        <f>C20*12</f>
        <v>30000</v>
      </c>
      <c r="E20" s="1"/>
      <c r="F20" s="36" t="s">
        <v>21</v>
      </c>
      <c r="G20" s="47">
        <v>3000.0</v>
      </c>
      <c r="H20" s="48">
        <f>G20*12</f>
        <v>36000</v>
      </c>
      <c r="I20" s="1"/>
      <c r="J20" s="36" t="s">
        <v>22</v>
      </c>
      <c r="K20" s="47">
        <v>225.0</v>
      </c>
      <c r="L20" s="48">
        <f>K20*(365*0.5)</f>
        <v>41062.5</v>
      </c>
      <c r="M20" s="1"/>
    </row>
    <row r="21" ht="15.75" customHeight="1">
      <c r="A21" s="24"/>
      <c r="B21" s="49"/>
      <c r="C21" s="50"/>
      <c r="D21" s="42"/>
      <c r="E21" s="1"/>
      <c r="F21" s="36"/>
      <c r="G21" s="1"/>
      <c r="H21" s="35"/>
      <c r="I21" s="1"/>
      <c r="J21" s="36"/>
      <c r="K21" s="1"/>
      <c r="L21" s="35"/>
      <c r="M21" s="1"/>
    </row>
    <row r="22" ht="18.75" customHeight="1">
      <c r="A22" s="24"/>
      <c r="B22" s="43" t="s">
        <v>23</v>
      </c>
      <c r="C22" s="44" t="s">
        <v>16</v>
      </c>
      <c r="D22" s="46" t="s">
        <v>17</v>
      </c>
      <c r="E22" s="32"/>
      <c r="F22" s="43" t="s">
        <v>23</v>
      </c>
      <c r="G22" s="44" t="s">
        <v>16</v>
      </c>
      <c r="H22" s="45" t="s">
        <v>17</v>
      </c>
      <c r="I22" s="32"/>
      <c r="J22" s="43" t="s">
        <v>23</v>
      </c>
      <c r="K22" s="44" t="s">
        <v>16</v>
      </c>
      <c r="L22" s="45" t="s">
        <v>17</v>
      </c>
      <c r="M22" s="32"/>
    </row>
    <row r="23" ht="15.75" customHeight="1">
      <c r="A23" s="24"/>
      <c r="B23" s="36" t="s">
        <v>24</v>
      </c>
      <c r="C23" s="37">
        <f>C20*-0.1</f>
        <v>-250</v>
      </c>
      <c r="D23" s="48">
        <f>C23*12</f>
        <v>-3000</v>
      </c>
      <c r="E23" s="1"/>
      <c r="F23" s="36" t="s">
        <v>24</v>
      </c>
      <c r="G23" s="37">
        <f>G20*-0.1</f>
        <v>-300</v>
      </c>
      <c r="H23" s="48">
        <f>G23*12</f>
        <v>-3600</v>
      </c>
      <c r="I23" s="1"/>
      <c r="J23" s="36"/>
      <c r="K23" s="37"/>
      <c r="L23" s="48"/>
      <c r="M23" s="1"/>
    </row>
    <row r="24" ht="15.75" customHeight="1">
      <c r="A24" s="1"/>
      <c r="B24" s="36" t="s">
        <v>25</v>
      </c>
      <c r="C24" s="37"/>
      <c r="D24" s="48"/>
      <c r="E24" s="1"/>
      <c r="F24" s="36" t="s">
        <v>26</v>
      </c>
      <c r="G24" s="37"/>
      <c r="H24" s="48"/>
      <c r="I24" s="1"/>
      <c r="J24" s="36" t="s">
        <v>26</v>
      </c>
      <c r="K24" s="37"/>
      <c r="L24" s="48"/>
      <c r="M24" s="1"/>
    </row>
    <row r="25" ht="15.75" customHeight="1">
      <c r="A25" s="51"/>
      <c r="B25" s="52" t="s">
        <v>27</v>
      </c>
      <c r="C25" s="37">
        <v>-50.0</v>
      </c>
      <c r="D25" s="48">
        <f t="shared" ref="D25:D29" si="1">C25*12</f>
        <v>-600</v>
      </c>
      <c r="E25" s="1"/>
      <c r="F25" s="52" t="s">
        <v>27</v>
      </c>
      <c r="G25" s="37">
        <v>-50.0</v>
      </c>
      <c r="H25" s="48">
        <f t="shared" ref="H25:H29" si="2">G25*12</f>
        <v>-600</v>
      </c>
      <c r="I25" s="1"/>
      <c r="J25" s="52" t="s">
        <v>27</v>
      </c>
      <c r="K25" s="37">
        <v>-50.0</v>
      </c>
      <c r="L25" s="48">
        <f t="shared" ref="L25:L29" si="3">K25*12</f>
        <v>-600</v>
      </c>
      <c r="M25" s="1"/>
    </row>
    <row r="26" ht="15.75" customHeight="1">
      <c r="A26" s="51"/>
      <c r="B26" s="52" t="s">
        <v>28</v>
      </c>
      <c r="C26" s="37">
        <v>-100.0</v>
      </c>
      <c r="D26" s="48">
        <f t="shared" si="1"/>
        <v>-1200</v>
      </c>
      <c r="E26" s="1"/>
      <c r="F26" s="52" t="s">
        <v>28</v>
      </c>
      <c r="G26" s="37">
        <v>-100.0</v>
      </c>
      <c r="H26" s="48">
        <f t="shared" si="2"/>
        <v>-1200</v>
      </c>
      <c r="I26" s="1"/>
      <c r="J26" s="52" t="s">
        <v>28</v>
      </c>
      <c r="K26" s="37">
        <v>-125.0</v>
      </c>
      <c r="L26" s="48">
        <f t="shared" si="3"/>
        <v>-1500</v>
      </c>
      <c r="M26" s="1"/>
    </row>
    <row r="27" ht="15.75" customHeight="1">
      <c r="A27" s="51"/>
      <c r="B27" s="52" t="s">
        <v>29</v>
      </c>
      <c r="C27" s="37">
        <v>-60.0</v>
      </c>
      <c r="D27" s="48">
        <f t="shared" si="1"/>
        <v>-720</v>
      </c>
      <c r="E27" s="1"/>
      <c r="F27" s="52" t="s">
        <v>29</v>
      </c>
      <c r="G27" s="37">
        <v>-60.0</v>
      </c>
      <c r="H27" s="48">
        <f t="shared" si="2"/>
        <v>-720</v>
      </c>
      <c r="I27" s="1"/>
      <c r="J27" s="52" t="s">
        <v>29</v>
      </c>
      <c r="K27" s="37">
        <v>-75.0</v>
      </c>
      <c r="L27" s="48">
        <f t="shared" si="3"/>
        <v>-900</v>
      </c>
      <c r="M27" s="1"/>
    </row>
    <row r="28" ht="15.75" customHeight="1">
      <c r="A28" s="1"/>
      <c r="B28" s="36" t="s">
        <v>30</v>
      </c>
      <c r="C28" s="37">
        <f>C20*-0.05</f>
        <v>-125</v>
      </c>
      <c r="D28" s="48">
        <f t="shared" si="1"/>
        <v>-1500</v>
      </c>
      <c r="E28" s="1"/>
      <c r="F28" s="36" t="s">
        <v>30</v>
      </c>
      <c r="G28" s="37">
        <f>G20*-0.05</f>
        <v>-150</v>
      </c>
      <c r="H28" s="48">
        <f t="shared" si="2"/>
        <v>-1800</v>
      </c>
      <c r="I28" s="1"/>
      <c r="J28" s="52" t="s">
        <v>31</v>
      </c>
      <c r="K28" s="37">
        <v>-80.0</v>
      </c>
      <c r="L28" s="48">
        <f t="shared" si="3"/>
        <v>-960</v>
      </c>
      <c r="M28" s="1"/>
    </row>
    <row r="29" ht="15.75" customHeight="1">
      <c r="A29" s="1"/>
      <c r="B29" s="36" t="s">
        <v>32</v>
      </c>
      <c r="C29" s="37">
        <f>C20*-0.05</f>
        <v>-125</v>
      </c>
      <c r="D29" s="48">
        <f t="shared" si="1"/>
        <v>-1500</v>
      </c>
      <c r="E29" s="1"/>
      <c r="F29" s="36" t="s">
        <v>32</v>
      </c>
      <c r="G29" s="37">
        <f>G20*-0.05</f>
        <v>-150</v>
      </c>
      <c r="H29" s="48">
        <f t="shared" si="2"/>
        <v>-1800</v>
      </c>
      <c r="I29" s="1"/>
      <c r="J29" s="33" t="s">
        <v>33</v>
      </c>
      <c r="K29" s="37">
        <f>(K20*20)*-0.15</f>
        <v>-675</v>
      </c>
      <c r="L29" s="48">
        <f t="shared" si="3"/>
        <v>-8100</v>
      </c>
      <c r="M29" s="1"/>
    </row>
    <row r="30" ht="15.75" customHeight="1">
      <c r="A30" s="50"/>
      <c r="B30" s="49" t="s">
        <v>34</v>
      </c>
      <c r="C30" s="41">
        <f t="shared" ref="C30:D30" si="4">sum(C23:C29)</f>
        <v>-710</v>
      </c>
      <c r="D30" s="53">
        <f t="shared" si="4"/>
        <v>-8520</v>
      </c>
      <c r="E30" s="1"/>
      <c r="F30" s="49" t="s">
        <v>34</v>
      </c>
      <c r="G30" s="41">
        <f t="shared" ref="G30:H30" si="5">sum(G23:G29)</f>
        <v>-810</v>
      </c>
      <c r="H30" s="53">
        <f t="shared" si="5"/>
        <v>-9720</v>
      </c>
      <c r="I30" s="1"/>
      <c r="J30" s="49" t="s">
        <v>34</v>
      </c>
      <c r="K30" s="41">
        <f t="shared" ref="K30:L30" si="6">sum(K23:K29)</f>
        <v>-1005</v>
      </c>
      <c r="L30" s="53">
        <f t="shared" si="6"/>
        <v>-12060</v>
      </c>
      <c r="M30" s="1"/>
    </row>
    <row r="31" ht="15.75" customHeight="1">
      <c r="A31" s="50"/>
      <c r="B31" s="49"/>
      <c r="C31" s="41"/>
      <c r="D31" s="53"/>
      <c r="E31" s="1"/>
      <c r="F31" s="49"/>
      <c r="G31" s="41"/>
      <c r="H31" s="53"/>
      <c r="I31" s="1"/>
      <c r="J31" s="49"/>
      <c r="K31" s="41"/>
      <c r="L31" s="53"/>
      <c r="M31" s="1"/>
    </row>
    <row r="32" ht="15.75" customHeight="1">
      <c r="A32" s="50"/>
      <c r="B32" s="40" t="s">
        <v>35</v>
      </c>
      <c r="C32" s="41">
        <f>C16*0.8</f>
        <v>-220800</v>
      </c>
      <c r="D32" s="53"/>
      <c r="E32" s="1"/>
      <c r="F32" s="40" t="s">
        <v>35</v>
      </c>
      <c r="G32" s="41">
        <f>G16*0.8</f>
        <v>-273600</v>
      </c>
      <c r="H32" s="53"/>
      <c r="I32" s="1"/>
      <c r="J32" s="40" t="s">
        <v>35</v>
      </c>
      <c r="K32" s="41">
        <f>K16*0.8</f>
        <v>-293600</v>
      </c>
      <c r="L32" s="53"/>
      <c r="M32" s="1"/>
    </row>
    <row r="33" ht="15.75" customHeight="1">
      <c r="A33" s="50"/>
      <c r="B33" s="40" t="s">
        <v>36</v>
      </c>
      <c r="C33" s="54">
        <v>0.05</v>
      </c>
      <c r="D33" s="53"/>
      <c r="E33" s="1"/>
      <c r="F33" s="40" t="s">
        <v>36</v>
      </c>
      <c r="G33" s="54">
        <v>0.05</v>
      </c>
      <c r="H33" s="53"/>
      <c r="I33" s="1"/>
      <c r="J33" s="40" t="s">
        <v>36</v>
      </c>
      <c r="K33" s="54">
        <v>0.05</v>
      </c>
      <c r="L33" s="53"/>
      <c r="M33" s="1"/>
    </row>
    <row r="34" ht="15.75" customHeight="1">
      <c r="A34" s="50"/>
      <c r="B34" s="40" t="s">
        <v>37</v>
      </c>
      <c r="C34" s="55">
        <f>(C32*C33)/12</f>
        <v>-920</v>
      </c>
      <c r="D34" s="53">
        <f>C34*12</f>
        <v>-11040</v>
      </c>
      <c r="E34" s="1"/>
      <c r="F34" s="40" t="s">
        <v>37</v>
      </c>
      <c r="G34" s="55">
        <f>(G32*G33)/12</f>
        <v>-1140</v>
      </c>
      <c r="H34" s="53">
        <f>G34*12</f>
        <v>-13680</v>
      </c>
      <c r="I34" s="1"/>
      <c r="J34" s="40" t="s">
        <v>37</v>
      </c>
      <c r="K34" s="55">
        <f>(K32*K33)/12</f>
        <v>-1223.333333</v>
      </c>
      <c r="L34" s="53">
        <f>K34*12</f>
        <v>-14680</v>
      </c>
      <c r="M34" s="1"/>
    </row>
    <row r="35" ht="15.75" customHeight="1">
      <c r="A35" s="50"/>
      <c r="B35" s="49"/>
      <c r="C35" s="41"/>
      <c r="D35" s="53"/>
      <c r="E35" s="1"/>
      <c r="F35" s="49"/>
      <c r="G35" s="41"/>
      <c r="H35" s="53"/>
      <c r="I35" s="1"/>
      <c r="J35" s="49"/>
      <c r="K35" s="41"/>
      <c r="L35" s="53"/>
      <c r="M35" s="1"/>
    </row>
    <row r="36" ht="18.75" customHeight="1">
      <c r="A36" s="50"/>
      <c r="B36" s="56" t="s">
        <v>38</v>
      </c>
      <c r="C36" s="57">
        <f>C20+C30</f>
        <v>1790</v>
      </c>
      <c r="D36" s="58">
        <f>D20+D30+D34</f>
        <v>10440</v>
      </c>
      <c r="E36" s="1"/>
      <c r="F36" s="56" t="s">
        <v>38</v>
      </c>
      <c r="G36" s="57">
        <f>G20+G30</f>
        <v>2190</v>
      </c>
      <c r="H36" s="58">
        <f>H20+H30+H34</f>
        <v>12600</v>
      </c>
      <c r="I36" s="1"/>
      <c r="J36" s="56" t="s">
        <v>38</v>
      </c>
      <c r="K36" s="57">
        <f>(K20*20)+K30</f>
        <v>3495</v>
      </c>
      <c r="L36" s="58">
        <f>L20+L30+L34</f>
        <v>14322.5</v>
      </c>
      <c r="M36" s="1"/>
    </row>
    <row r="37" ht="18.75" customHeight="1">
      <c r="A37" s="50"/>
      <c r="B37" s="59" t="s">
        <v>39</v>
      </c>
      <c r="C37" s="60"/>
      <c r="D37" s="61">
        <f>D36/-(C16-C32)</f>
        <v>0.1891304348</v>
      </c>
      <c r="E37" s="1"/>
      <c r="F37" s="59" t="s">
        <v>39</v>
      </c>
      <c r="G37" s="60"/>
      <c r="H37" s="61">
        <f>H36/-(G16-G32)</f>
        <v>0.1842105263</v>
      </c>
      <c r="I37" s="1"/>
      <c r="J37" s="59" t="s">
        <v>39</v>
      </c>
      <c r="K37" s="60"/>
      <c r="L37" s="61">
        <f>L36/-(K16-K32)</f>
        <v>0.1951294278</v>
      </c>
      <c r="M37" s="1"/>
    </row>
    <row r="38" ht="15.75" customHeight="1">
      <c r="A38" s="50"/>
      <c r="B38" s="36"/>
      <c r="C38" s="1"/>
      <c r="D38" s="35"/>
      <c r="E38" s="1"/>
      <c r="F38" s="36"/>
      <c r="G38" s="1"/>
      <c r="H38" s="35"/>
      <c r="I38" s="1"/>
      <c r="J38" s="36"/>
      <c r="K38" s="1"/>
      <c r="L38" s="35"/>
      <c r="M38" s="1"/>
    </row>
    <row r="39" ht="15.75" customHeight="1">
      <c r="A39" s="50"/>
      <c r="B39" s="49" t="s">
        <v>40</v>
      </c>
      <c r="C39" s="50"/>
      <c r="D39" s="62">
        <f>C16/-D36</f>
        <v>26.43678161</v>
      </c>
      <c r="E39" s="63"/>
      <c r="F39" s="64" t="s">
        <v>40</v>
      </c>
      <c r="G39" s="63"/>
      <c r="H39" s="62">
        <f>G16/-H36</f>
        <v>27.14285714</v>
      </c>
      <c r="I39" s="50"/>
      <c r="J39" s="64" t="s">
        <v>40</v>
      </c>
      <c r="K39" s="63"/>
      <c r="L39" s="62">
        <f>K16/-L36</f>
        <v>25.62401815</v>
      </c>
      <c r="M39" s="50"/>
    </row>
    <row r="40" ht="15.75" customHeight="1">
      <c r="A40" s="1"/>
      <c r="B40" s="65"/>
      <c r="C40" s="66"/>
      <c r="D40" s="67"/>
      <c r="E40" s="1"/>
      <c r="F40" s="65"/>
      <c r="G40" s="66"/>
      <c r="H40" s="67"/>
      <c r="I40" s="1"/>
      <c r="J40" s="65"/>
      <c r="K40" s="66"/>
      <c r="L40" s="67"/>
      <c r="M40" s="1"/>
    </row>
    <row r="41" ht="15.0" customHeight="1">
      <c r="A41" s="1"/>
      <c r="B41" s="1"/>
      <c r="C41" s="1"/>
      <c r="D41" s="1"/>
      <c r="E41" s="1"/>
      <c r="F41" s="1"/>
      <c r="G41" s="1"/>
      <c r="H41" s="1"/>
      <c r="I41" s="1"/>
      <c r="J41" s="1"/>
      <c r="K41" s="1"/>
      <c r="L41" s="1"/>
      <c r="M41" s="1"/>
    </row>
    <row r="42" ht="18.75" customHeight="1">
      <c r="A42" s="50"/>
      <c r="B42" s="68" t="s">
        <v>41</v>
      </c>
      <c r="C42" s="69"/>
      <c r="D42" s="69"/>
      <c r="E42" s="69"/>
      <c r="F42" s="69"/>
      <c r="G42" s="69"/>
      <c r="H42" s="69"/>
      <c r="I42" s="70"/>
      <c r="J42" s="70"/>
      <c r="K42" s="70"/>
      <c r="L42" s="71"/>
      <c r="M42" s="50"/>
    </row>
    <row r="43" ht="15.75" customHeight="1">
      <c r="A43" s="1"/>
      <c r="B43" s="72" t="s">
        <v>42</v>
      </c>
      <c r="I43" s="1"/>
      <c r="J43" s="1"/>
      <c r="K43" s="1"/>
      <c r="L43" s="35"/>
      <c r="M43" s="1"/>
    </row>
    <row r="44" ht="15.75" customHeight="1">
      <c r="A44" s="1"/>
      <c r="B44" s="72" t="s">
        <v>43</v>
      </c>
      <c r="I44" s="1"/>
      <c r="J44" s="1"/>
      <c r="K44" s="1"/>
      <c r="L44" s="35"/>
      <c r="M44" s="1"/>
    </row>
    <row r="45" ht="15.75" customHeight="1">
      <c r="A45" s="1"/>
      <c r="B45" s="72" t="s">
        <v>44</v>
      </c>
      <c r="I45" s="1"/>
      <c r="J45" s="1"/>
      <c r="K45" s="1"/>
      <c r="L45" s="35"/>
      <c r="M45" s="1"/>
    </row>
    <row r="46" ht="15.75" customHeight="1">
      <c r="A46" s="1"/>
      <c r="B46" s="73" t="s">
        <v>45</v>
      </c>
      <c r="I46" s="1"/>
      <c r="J46" s="1"/>
      <c r="K46" s="1"/>
      <c r="L46" s="35"/>
      <c r="M46" s="1"/>
    </row>
    <row r="47" ht="15.75" customHeight="1">
      <c r="A47" s="1"/>
      <c r="B47" s="74" t="s">
        <v>46</v>
      </c>
      <c r="C47" s="75"/>
      <c r="D47" s="75"/>
      <c r="E47" s="75"/>
      <c r="F47" s="75"/>
      <c r="G47" s="75"/>
      <c r="H47" s="75"/>
      <c r="I47" s="66"/>
      <c r="J47" s="66"/>
      <c r="K47" s="66"/>
      <c r="L47" s="67"/>
      <c r="M47" s="1"/>
    </row>
    <row r="48" ht="15.0" customHeight="1">
      <c r="A48" s="1"/>
      <c r="B48" s="1"/>
      <c r="C48" s="1"/>
      <c r="D48" s="1"/>
      <c r="E48" s="1"/>
      <c r="F48" s="1"/>
      <c r="G48" s="1"/>
      <c r="H48" s="1"/>
      <c r="I48" s="1"/>
      <c r="J48" s="1"/>
      <c r="K48" s="1"/>
      <c r="L48" s="1"/>
      <c r="M48" s="1"/>
    </row>
  </sheetData>
  <mergeCells count="8">
    <mergeCell ref="B46:H46"/>
    <mergeCell ref="B47:H47"/>
    <mergeCell ref="B10:D10"/>
    <mergeCell ref="F10:H10"/>
    <mergeCell ref="J10:L10"/>
    <mergeCell ref="B43:H43"/>
    <mergeCell ref="B44:H44"/>
    <mergeCell ref="B45:H45"/>
  </mergeCells>
  <conditionalFormatting sqref="A1:B48 C1:D2 E1:E6 F1:G2 H1:M48 F4:F5 G5:G48 C7:C48 F7:F48 D8:E48">
    <cfRule type="cellIs" dxfId="0" priority="1" operator="lessThan">
      <formula>0</formula>
    </cfRule>
  </conditionalFormatting>
  <hyperlinks>
    <hyperlink r:id="rId1" ref="B7"/>
    <hyperlink r:id="rId2" ref="C7"/>
  </hyperlinks>
  <drawing r:id="rId3"/>
</worksheet>
</file>