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5xA2MZPe8+yjlclo+mO1vOncqIyp1Ake36YOojdh844="/>
    </ext>
  </extLst>
</workbook>
</file>

<file path=xl/sharedStrings.xml><?xml version="1.0" encoding="utf-8"?>
<sst xmlns="http://schemas.openxmlformats.org/spreadsheetml/2006/main" count="92" uniqueCount="47">
  <si>
    <t>Enter the construction cost</t>
  </si>
  <si>
    <t>Enter the permit fees</t>
  </si>
  <si>
    <t>www.modernaduplans.com</t>
  </si>
  <si>
    <t>info@modernaduplans.com</t>
  </si>
  <si>
    <t>Enter the estimated rent</t>
  </si>
  <si>
    <t>ADU - One Bedroom</t>
  </si>
  <si>
    <t>ADU - Two Bedroom</t>
  </si>
  <si>
    <t>ADU - Two Bedroom - AirBnB</t>
  </si>
  <si>
    <t>Development Expenses</t>
  </si>
  <si>
    <t>Construction Costs</t>
  </si>
  <si>
    <t>Construction Costs (800sf)</t>
  </si>
  <si>
    <t>Design fees (10%)</t>
  </si>
  <si>
    <t>Permit Fees</t>
  </si>
  <si>
    <t>Furnishing</t>
  </si>
  <si>
    <t>Total Project Cost</t>
  </si>
  <si>
    <t>Revenue</t>
  </si>
  <si>
    <t>Monthly</t>
  </si>
  <si>
    <t>Annual</t>
  </si>
  <si>
    <t>$ per night</t>
  </si>
  <si>
    <t>50% vacancy</t>
  </si>
  <si>
    <t>1-bedroom Unit</t>
  </si>
  <si>
    <t>2-bedroom Unit</t>
  </si>
  <si>
    <t>2-bedroom Airbnb</t>
  </si>
  <si>
    <t>Ongoing Expenses</t>
  </si>
  <si>
    <t>property management (10%)</t>
  </si>
  <si>
    <t>Utilities</t>
  </si>
  <si>
    <t>utilities</t>
  </si>
  <si>
    <t>garbage</t>
  </si>
  <si>
    <t>electricity</t>
  </si>
  <si>
    <t>water</t>
  </si>
  <si>
    <t>Vacancy (5%)</t>
  </si>
  <si>
    <t>internet</t>
  </si>
  <si>
    <t>Maintenance (5%)</t>
  </si>
  <si>
    <t>Maintenance &amp; Cleaning (15%)</t>
  </si>
  <si>
    <t>Totals</t>
  </si>
  <si>
    <t>Loan Amount</t>
  </si>
  <si>
    <t>Interest Rate</t>
  </si>
  <si>
    <t>Interest Payments</t>
  </si>
  <si>
    <t>Profit</t>
  </si>
  <si>
    <t>Return On Investment (Cash out of pocket)</t>
  </si>
  <si>
    <t>Payback Period (years)</t>
  </si>
  <si>
    <t>Notes:</t>
  </si>
  <si>
    <t xml:space="preserve">* These calculations are estimates based on experience with recent ADU construction costs, local permit fees, and rents in a larger urban area. Rent, Permit Fees, and other costs can vary greatly by location and can change overtime. Reaserch your local rental rates, construction costs, and permit fees to create a more accurate proforma. </t>
  </si>
  <si>
    <t xml:space="preserve">* Building an ADU may increase your property taxes. Contact your city or county to determine how it will impact your annual tax payments. </t>
  </si>
  <si>
    <t xml:space="preserve">* AirBnB can vary greatly by season and based on competition in the local market. In our calculations above we estimated that 50% of the nights in a given year will not be booked. The nightly rate may also change based on demand and the location of the unit. </t>
  </si>
  <si>
    <t xml:space="preserve">* For ongoing expenses, we used rough estimates for utility rates and assumed that the property owner is paying those. You may consider passing on some or all of the utility costs to the tenant. It is also possible to design a high-performance ADU that could minimize utility costs and save money over the life a project. If you are interested in exploring how design can lower utility costs mention that to your design team. </t>
  </si>
  <si>
    <t xml:space="preserve">* Disclaimer: this worksheet is for informational use only. Modern ADU Plans is not liable for the accuracy of the information, caluclations, equasions, data in this worksheet, or financial advice. Users of this worksheet agree to release Modern ADU Plans from all liability related to the use of this information. Users shall research and verify all data they use is accurate and are solely responsible for all data and calculation results. Users assume all risk and liability when chosing to use this worksheet.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</si>
</sst>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6">
    <font>
      <sz val="10.0"/>
      <color rgb="FF000000"/>
      <name val="Calibri"/>
      <scheme val="minor"/>
    </font>
    <font>
      <color theme="1"/>
      <name val="Calibri"/>
      <scheme val="minor"/>
    </font>
    <font>
      <b/>
      <sz val="18.0"/>
      <color theme="1"/>
      <name val="Calibri"/>
      <scheme val="minor"/>
    </font>
    <font>
      <u/>
      <color rgb="FF1155CC"/>
      <name val="Calibri"/>
      <scheme val="minor"/>
    </font>
    <font>
      <sz val="10.0"/>
      <color theme="1"/>
      <name val="Calibri"/>
      <scheme val="minor"/>
    </font>
    <font>
      <u/>
      <color theme="1"/>
    </font>
    <font>
      <u/>
      <color theme="1"/>
    </font>
    <font>
      <sz val="14.0"/>
      <color theme="1"/>
      <name val="Calibri"/>
      <scheme val="minor"/>
    </font>
    <font>
      <b/>
      <sz val="14.0"/>
      <color theme="1"/>
      <name val="Calibri"/>
      <scheme val="minor"/>
    </font>
    <font/>
    <font>
      <b/>
      <sz val="14.0"/>
      <color rgb="FF01264C"/>
      <name val="Calibri"/>
      <scheme val="minor"/>
    </font>
    <font>
      <b/>
      <sz val="12.0"/>
      <color theme="1"/>
      <name val="Calibri"/>
      <scheme val="minor"/>
    </font>
    <font>
      <b/>
      <color theme="1"/>
      <name val="Calibri"/>
      <scheme val="minor"/>
    </font>
    <font>
      <b/>
      <color rgb="FF01264C"/>
      <name val="Calibri"/>
      <scheme val="minor"/>
    </font>
    <font>
      <b/>
      <i/>
      <color theme="1"/>
      <name val="Calibri"/>
      <scheme val="minor"/>
    </font>
    <font>
      <i/>
      <color rgb="FF999999"/>
      <name val="Calibri"/>
      <scheme val="minor"/>
    </font>
  </fonts>
  <fills count="5">
    <fill>
      <patternFill patternType="none"/>
    </fill>
    <fill>
      <patternFill patternType="lightGray"/>
    </fill>
    <fill>
      <patternFill patternType="solid">
        <fgColor rgb="FFF3F3F3"/>
        <bgColor rgb="FFF3F3F3"/>
      </patternFill>
    </fill>
    <fill>
      <patternFill patternType="solid">
        <fgColor rgb="FFD9D9D9"/>
        <bgColor rgb="FFD9D9D9"/>
      </patternFill>
    </fill>
    <fill>
      <patternFill patternType="solid">
        <fgColor rgb="FFEFEFEF"/>
        <bgColor rgb="FFEFEFEF"/>
      </patternFill>
    </fill>
  </fills>
  <borders count="2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left style="thick">
        <color rgb="FF01264C"/>
      </left>
      <right style="thick">
        <color rgb="FF01264C"/>
      </right>
      <top style="thick">
        <color rgb="FF01264C"/>
      </top>
      <bottom style="thick">
        <color rgb="FF01264C"/>
      </bottom>
    </border>
    <border>
      <right style="medium">
        <color rgb="FF000000"/>
      </right>
    </border>
    <border>
      <left style="thick">
        <color rgb="FFFF0000"/>
      </left>
      <right style="thick">
        <color rgb="FFFF0000"/>
      </right>
      <top style="thick">
        <color rgb="FFFF0000"/>
      </top>
      <bottom style="thick">
        <color rgb="FFFF0000"/>
      </bottom>
    </border>
    <border>
      <left style="thick">
        <color rgb="FF6AA84F"/>
      </left>
      <right style="thick">
        <color rgb="FF6AA84F"/>
      </right>
      <top style="thick">
        <color rgb="FF6AA84F"/>
      </top>
      <bottom style="thick">
        <color rgb="FF6AA84F"/>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1264C"/>
      </bottom>
    </border>
    <border>
      <bottom style="thin">
        <color rgb="FF01264C"/>
      </bottom>
    </border>
    <border>
      <right style="medium">
        <color rgb="FF000000"/>
      </right>
      <bottom style="thin">
        <color rgb="FF01264C"/>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vertical="center"/>
    </xf>
    <xf borderId="1" fillId="2" fontId="1" numFmtId="0" xfId="0" applyAlignment="1" applyBorder="1" applyFill="1" applyFont="1">
      <alignment vertical="center"/>
    </xf>
    <xf borderId="2" fillId="2" fontId="1" numFmtId="0" xfId="0" applyAlignment="1" applyBorder="1" applyFont="1">
      <alignment vertical="center"/>
    </xf>
    <xf borderId="3" fillId="2" fontId="1" numFmtId="0" xfId="0" applyAlignment="1" applyBorder="1" applyFont="1">
      <alignment vertical="center"/>
    </xf>
    <xf borderId="4" fillId="2" fontId="1" numFmtId="0" xfId="0" applyAlignment="1" applyBorder="1" applyFont="1">
      <alignment vertical="center"/>
    </xf>
    <xf borderId="0" fillId="2" fontId="1" numFmtId="0" xfId="0" applyAlignment="1" applyFont="1">
      <alignment vertical="center"/>
    </xf>
    <xf borderId="0" fillId="2" fontId="1" numFmtId="0" xfId="0" applyAlignment="1" applyFont="1">
      <alignment vertical="center"/>
    </xf>
    <xf borderId="0" fillId="2" fontId="1" numFmtId="0" xfId="0" applyFont="1"/>
    <xf borderId="5" fillId="2" fontId="1" numFmtId="0" xfId="0" applyAlignment="1" applyBorder="1" applyFont="1">
      <alignment vertical="center"/>
    </xf>
    <xf borderId="6" fillId="2" fontId="1" numFmtId="0" xfId="0" applyAlignment="1" applyBorder="1" applyFont="1">
      <alignment vertical="center"/>
    </xf>
    <xf borderId="4" fillId="2" fontId="1" numFmtId="0" xfId="0" applyAlignment="1" applyBorder="1" applyFont="1">
      <alignment readingOrder="0" vertical="center"/>
    </xf>
    <xf borderId="0" fillId="2" fontId="0" numFmtId="0" xfId="0" applyAlignment="1" applyFont="1">
      <alignment horizontal="left" readingOrder="0" vertical="center"/>
    </xf>
    <xf borderId="0" fillId="2" fontId="3" numFmtId="0" xfId="0" applyAlignment="1" applyFont="1">
      <alignment readingOrder="0" vertical="center"/>
    </xf>
    <xf borderId="7" fillId="2" fontId="1" numFmtId="0" xfId="0" applyAlignment="1" applyBorder="1" applyFont="1">
      <alignment vertical="center"/>
    </xf>
    <xf borderId="0" fillId="2" fontId="4" numFmtId="0" xfId="0" applyAlignment="1" applyFont="1">
      <alignment vertical="center"/>
    </xf>
    <xf borderId="4" fillId="2" fontId="5" numFmtId="0" xfId="0" applyAlignment="1" applyBorder="1" applyFont="1">
      <alignment horizontal="center" readingOrder="0" vertical="center"/>
    </xf>
    <xf borderId="0" fillId="2" fontId="6" numFmtId="0" xfId="0" applyAlignment="1" applyFont="1">
      <alignment horizontal="left" readingOrder="0" vertical="center"/>
    </xf>
    <xf borderId="0" fillId="2" fontId="1" numFmtId="0" xfId="0" applyAlignment="1" applyFont="1">
      <alignment readingOrder="0" vertical="center"/>
    </xf>
    <xf borderId="8" fillId="2" fontId="1" numFmtId="0" xfId="0" applyAlignment="1" applyBorder="1" applyFont="1">
      <alignment vertical="center"/>
    </xf>
    <xf borderId="9" fillId="2" fontId="1" numFmtId="0" xfId="0" applyAlignment="1" applyBorder="1" applyFont="1">
      <alignment vertical="center"/>
    </xf>
    <xf borderId="10" fillId="2" fontId="1" numFmtId="0" xfId="0" applyAlignment="1" applyBorder="1" applyFont="1">
      <alignment vertical="center"/>
    </xf>
    <xf borderId="11" fillId="2" fontId="1" numFmtId="0" xfId="0" applyAlignment="1" applyBorder="1" applyFont="1">
      <alignment vertical="center"/>
    </xf>
    <xf borderId="0" fillId="0" fontId="7" numFmtId="0" xfId="0" applyAlignment="1" applyFont="1">
      <alignment horizontal="center" vertical="center"/>
    </xf>
    <xf borderId="12" fillId="3" fontId="8" numFmtId="0" xfId="0" applyAlignment="1" applyBorder="1" applyFill="1" applyFont="1">
      <alignment horizontal="center" vertical="center"/>
    </xf>
    <xf borderId="13" fillId="0" fontId="9" numFmtId="0" xfId="0" applyBorder="1" applyFont="1"/>
    <xf borderId="14" fillId="0" fontId="9" numFmtId="0" xfId="0" applyBorder="1" applyFont="1"/>
    <xf borderId="12" fillId="3" fontId="10" numFmtId="0" xfId="0" applyAlignment="1" applyBorder="1" applyFont="1">
      <alignment horizontal="center" readingOrder="0" vertical="center"/>
    </xf>
    <xf borderId="4" fillId="4" fontId="11" numFmtId="0" xfId="0" applyAlignment="1" applyBorder="1" applyFill="1" applyFont="1">
      <alignment horizontal="left" vertical="center"/>
    </xf>
    <xf borderId="0" fillId="4" fontId="11" numFmtId="0" xfId="0" applyAlignment="1" applyFont="1">
      <alignment horizontal="center" vertical="center"/>
    </xf>
    <xf borderId="6" fillId="4" fontId="11" numFmtId="0" xfId="0" applyAlignment="1" applyBorder="1" applyFont="1">
      <alignment horizontal="center" vertical="center"/>
    </xf>
    <xf borderId="0" fillId="0" fontId="1" numFmtId="0" xfId="0" applyAlignment="1" applyFont="1">
      <alignment horizontal="center" vertical="center"/>
    </xf>
    <xf borderId="4" fillId="0" fontId="1" numFmtId="0" xfId="0" applyAlignment="1" applyBorder="1" applyFont="1">
      <alignment readingOrder="0" vertical="center"/>
    </xf>
    <xf borderId="5" fillId="0" fontId="1" numFmtId="164" xfId="0" applyAlignment="1" applyBorder="1" applyFont="1" applyNumberFormat="1">
      <alignment readingOrder="0" vertical="center"/>
    </xf>
    <xf borderId="6" fillId="0" fontId="1" numFmtId="0" xfId="0" applyAlignment="1" applyBorder="1" applyFont="1">
      <alignment vertical="center"/>
    </xf>
    <xf borderId="4" fillId="0" fontId="1" numFmtId="0" xfId="0" applyAlignment="1" applyBorder="1" applyFont="1">
      <alignment vertical="center"/>
    </xf>
    <xf borderId="0" fillId="0" fontId="1" numFmtId="164" xfId="0" applyAlignment="1" applyFont="1" applyNumberFormat="1">
      <alignment vertical="center"/>
    </xf>
    <xf borderId="7" fillId="0" fontId="1" numFmtId="164" xfId="0" applyAlignment="1" applyBorder="1" applyFont="1" applyNumberFormat="1">
      <alignment readingOrder="0" vertical="center"/>
    </xf>
    <xf borderId="0" fillId="0" fontId="1" numFmtId="164" xfId="0" applyAlignment="1" applyFont="1" applyNumberFormat="1">
      <alignment readingOrder="0" vertical="center"/>
    </xf>
    <xf borderId="4" fillId="0" fontId="12" numFmtId="0" xfId="0" applyAlignment="1" applyBorder="1" applyFont="1">
      <alignment readingOrder="0" vertical="center"/>
    </xf>
    <xf borderId="0" fillId="0" fontId="12" numFmtId="164" xfId="0" applyAlignment="1" applyFont="1" applyNumberFormat="1">
      <alignment vertical="center"/>
    </xf>
    <xf borderId="6" fillId="0" fontId="12" numFmtId="0" xfId="0" applyAlignment="1" applyBorder="1" applyFont="1">
      <alignment vertical="center"/>
    </xf>
    <xf borderId="1" fillId="4" fontId="11" numFmtId="0" xfId="0" applyAlignment="1" applyBorder="1" applyFont="1">
      <alignment horizontal="center" vertical="center"/>
    </xf>
    <xf borderId="2" fillId="4" fontId="11" numFmtId="0" xfId="0" applyAlignment="1" applyBorder="1" applyFont="1">
      <alignment horizontal="center" vertical="center"/>
    </xf>
    <xf borderId="3" fillId="4" fontId="11" numFmtId="0" xfId="0" applyAlignment="1" applyBorder="1" applyFont="1">
      <alignment horizontal="center" vertical="center"/>
    </xf>
    <xf borderId="3" fillId="4" fontId="11" numFmtId="0" xfId="0" applyAlignment="1" applyBorder="1" applyFont="1">
      <alignment horizontal="center" readingOrder="0" vertical="center"/>
    </xf>
    <xf borderId="8" fillId="0" fontId="1" numFmtId="164" xfId="0" applyAlignment="1" applyBorder="1" applyFont="1" applyNumberFormat="1">
      <alignment readingOrder="0" vertical="center"/>
    </xf>
    <xf borderId="6" fillId="0" fontId="1" numFmtId="164" xfId="0" applyAlignment="1" applyBorder="1" applyFont="1" applyNumberFormat="1">
      <alignment vertical="center"/>
    </xf>
    <xf borderId="4" fillId="0" fontId="12" numFmtId="0" xfId="0" applyAlignment="1" applyBorder="1" applyFont="1">
      <alignment vertical="center"/>
    </xf>
    <xf borderId="0" fillId="0" fontId="12" numFmtId="0" xfId="0" applyAlignment="1" applyFont="1">
      <alignment vertical="center"/>
    </xf>
    <xf borderId="0" fillId="0" fontId="1" numFmtId="0" xfId="0" applyAlignment="1" applyFont="1">
      <alignment horizontal="right" vertical="center"/>
    </xf>
    <xf borderId="4" fillId="0" fontId="1" numFmtId="0" xfId="0" applyAlignment="1" applyBorder="1" applyFont="1">
      <alignment horizontal="right" vertical="center"/>
    </xf>
    <xf borderId="6" fillId="0" fontId="12" numFmtId="164" xfId="0" applyAlignment="1" applyBorder="1" applyFont="1" applyNumberFormat="1">
      <alignment vertical="center"/>
    </xf>
    <xf borderId="0" fillId="0" fontId="12" numFmtId="9" xfId="0" applyAlignment="1" applyFont="1" applyNumberFormat="1">
      <alignment vertical="center"/>
    </xf>
    <xf borderId="0" fillId="0" fontId="12" numFmtId="164" xfId="0" applyAlignment="1" applyFont="1" applyNumberFormat="1">
      <alignment readingOrder="0" vertical="center"/>
    </xf>
    <xf borderId="15" fillId="4" fontId="13" numFmtId="0" xfId="0" applyAlignment="1" applyBorder="1" applyFont="1">
      <alignment readingOrder="0" vertical="center"/>
    </xf>
    <xf borderId="16" fillId="4" fontId="12" numFmtId="164" xfId="0" applyAlignment="1" applyBorder="1" applyFont="1" applyNumberFormat="1">
      <alignment vertical="center"/>
    </xf>
    <xf borderId="17" fillId="4" fontId="12" numFmtId="164" xfId="0" applyAlignment="1" applyBorder="1" applyFont="1" applyNumberFormat="1">
      <alignment vertical="center"/>
    </xf>
    <xf borderId="18" fillId="4" fontId="13" numFmtId="0" xfId="0" applyAlignment="1" applyBorder="1" applyFont="1">
      <alignment readingOrder="0" vertical="center"/>
    </xf>
    <xf borderId="19" fillId="4" fontId="12" numFmtId="164" xfId="0" applyAlignment="1" applyBorder="1" applyFont="1" applyNumberFormat="1">
      <alignment vertical="center"/>
    </xf>
    <xf borderId="20" fillId="4" fontId="12" numFmtId="10" xfId="0" applyAlignment="1" applyBorder="1" applyFont="1" applyNumberFormat="1">
      <alignment vertical="center"/>
    </xf>
    <xf borderId="6" fillId="0" fontId="12" numFmtId="2" xfId="0" applyAlignment="1" applyBorder="1" applyFont="1" applyNumberFormat="1">
      <alignment vertical="center"/>
    </xf>
    <xf borderId="0" fillId="0" fontId="12" numFmtId="2" xfId="0" applyAlignment="1" applyFont="1" applyNumberFormat="1">
      <alignment vertical="center"/>
    </xf>
    <xf borderId="4" fillId="0" fontId="12" numFmtId="2" xfId="0" applyAlignment="1" applyBorder="1" applyFont="1" applyNumberFormat="1">
      <alignment vertical="center"/>
    </xf>
    <xf borderId="9" fillId="0" fontId="1" numFmtId="0" xfId="0" applyAlignment="1" applyBorder="1" applyFont="1">
      <alignment vertical="center"/>
    </xf>
    <xf borderId="10" fillId="0" fontId="1" numFmtId="0" xfId="0" applyAlignment="1" applyBorder="1" applyFont="1">
      <alignment vertical="center"/>
    </xf>
    <xf borderId="11" fillId="0" fontId="1" numFmtId="0" xfId="0" applyAlignment="1" applyBorder="1" applyFont="1">
      <alignment vertical="center"/>
    </xf>
    <xf borderId="1" fillId="3" fontId="14" numFmtId="0" xfId="0" applyAlignment="1" applyBorder="1" applyFont="1">
      <alignment shrinkToFit="0" vertical="center" wrapText="1"/>
    </xf>
    <xf borderId="2" fillId="3" fontId="14" numFmtId="0" xfId="0" applyAlignment="1" applyBorder="1" applyFont="1">
      <alignment shrinkToFit="0" vertical="center" wrapText="1"/>
    </xf>
    <xf borderId="2" fillId="3" fontId="12" numFmtId="0" xfId="0" applyAlignment="1" applyBorder="1" applyFont="1">
      <alignment vertical="center"/>
    </xf>
    <xf borderId="3" fillId="3" fontId="12" numFmtId="0" xfId="0" applyAlignment="1" applyBorder="1" applyFont="1">
      <alignment vertical="center"/>
    </xf>
    <xf borderId="4" fillId="0" fontId="15" numFmtId="0" xfId="0" applyAlignment="1" applyBorder="1" applyFont="1">
      <alignment readingOrder="0" shrinkToFit="0" vertical="center" wrapText="1"/>
    </xf>
    <xf borderId="4" fillId="0" fontId="15" numFmtId="0" xfId="0" applyAlignment="1" applyBorder="1" applyFont="1">
      <alignment shrinkToFit="0" vertical="center" wrapText="1"/>
    </xf>
    <xf borderId="9" fillId="0" fontId="15" numFmtId="0" xfId="0" applyAlignment="1" applyBorder="1" applyFont="1">
      <alignment readingOrder="0" shrinkToFit="0" vertical="center" wrapText="1"/>
    </xf>
    <xf borderId="10" fillId="0" fontId="9" numFmtId="0" xfId="0" applyBorder="1" applyFont="1"/>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161925</xdr:rowOff>
    </xdr:from>
    <xdr:ext cx="2838450" cy="885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1264C"/>
      </a:dk1>
      <a:lt1>
        <a:srgbClr val="FFFFFF"/>
      </a:lt1>
      <a:dk2>
        <a:srgbClr val="01264C"/>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odernaduplans.com/" TargetMode="External"/><Relationship Id="rId2" Type="http://schemas.openxmlformats.org/officeDocument/2006/relationships/hyperlink" Target="mailto:info@modernaduplans.co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3.0"/>
    <col customWidth="1" min="2" max="2" width="26.57"/>
    <col customWidth="1" min="3" max="4" width="13.0"/>
    <col customWidth="1" min="5" max="5" width="3.0"/>
    <col customWidth="1" min="6" max="6" width="26.57"/>
    <col customWidth="1" min="7" max="8" width="13.0"/>
    <col customWidth="1" min="9" max="9" width="3.0"/>
    <col customWidth="1" min="10" max="10" width="26.57"/>
    <col customWidth="1" min="11" max="12" width="13.0"/>
    <col customWidth="1" min="13" max="13" width="3.0"/>
  </cols>
  <sheetData>
    <row r="1" ht="15.0" customHeight="1">
      <c r="A1" s="1"/>
      <c r="B1" s="2"/>
      <c r="C1" s="2"/>
      <c r="D1" s="2"/>
      <c r="E1" s="2"/>
      <c r="F1" s="2"/>
      <c r="G1" s="2"/>
      <c r="H1" s="2"/>
      <c r="I1" s="2"/>
      <c r="J1" s="2"/>
      <c r="K1" s="2"/>
      <c r="L1" s="2"/>
      <c r="M1" s="1"/>
    </row>
    <row r="2" ht="7.5" customHeight="1">
      <c r="A2" s="1"/>
      <c r="B2" s="3"/>
      <c r="C2" s="4"/>
      <c r="D2" s="4"/>
      <c r="E2" s="4"/>
      <c r="F2" s="4"/>
      <c r="G2" s="4"/>
      <c r="H2" s="4"/>
      <c r="I2" s="4"/>
      <c r="J2" s="4"/>
      <c r="K2" s="4"/>
      <c r="L2" s="5"/>
      <c r="M2" s="1"/>
    </row>
    <row r="3" ht="15.75" customHeight="1">
      <c r="A3" s="1"/>
      <c r="B3" s="6"/>
      <c r="C3" s="7"/>
      <c r="D3" s="7"/>
      <c r="E3" s="8"/>
      <c r="F3" s="9"/>
      <c r="G3" s="9"/>
      <c r="H3" s="8"/>
      <c r="I3" s="8"/>
      <c r="J3" s="10"/>
      <c r="K3" s="8" t="s">
        <v>0</v>
      </c>
      <c r="L3" s="11"/>
      <c r="M3" s="1"/>
    </row>
    <row r="4" ht="7.5" customHeight="1">
      <c r="A4" s="1"/>
      <c r="B4" s="6"/>
      <c r="C4" s="7"/>
      <c r="D4" s="7"/>
      <c r="E4" s="8"/>
      <c r="F4" s="8"/>
      <c r="G4" s="7"/>
      <c r="H4" s="8"/>
      <c r="I4" s="8"/>
      <c r="J4" s="8"/>
      <c r="K4" s="8"/>
      <c r="L4" s="11"/>
      <c r="M4" s="1"/>
    </row>
    <row r="5" ht="15.75" customHeight="1">
      <c r="A5" s="1"/>
      <c r="B5" s="12"/>
      <c r="C5" s="7"/>
      <c r="D5" s="7"/>
      <c r="E5" s="8"/>
      <c r="F5" s="13"/>
      <c r="G5" s="14"/>
      <c r="H5" s="8"/>
      <c r="I5" s="8"/>
      <c r="J5" s="15"/>
      <c r="K5" s="8" t="s">
        <v>1</v>
      </c>
      <c r="L5" s="11"/>
      <c r="M5" s="1"/>
    </row>
    <row r="6" ht="7.5" customHeight="1">
      <c r="A6" s="1"/>
      <c r="B6" s="6"/>
      <c r="C6" s="7"/>
      <c r="D6" s="7"/>
      <c r="E6" s="8"/>
      <c r="F6" s="16"/>
      <c r="G6" s="8"/>
      <c r="H6" s="8"/>
      <c r="I6" s="8"/>
      <c r="J6" s="8"/>
      <c r="K6" s="8"/>
      <c r="L6" s="11"/>
      <c r="M6" s="1"/>
    </row>
    <row r="7" ht="15.75" customHeight="1">
      <c r="A7" s="1"/>
      <c r="B7" s="17" t="s">
        <v>2</v>
      </c>
      <c r="C7" s="18" t="s">
        <v>3</v>
      </c>
      <c r="D7" s="7"/>
      <c r="E7" s="7"/>
      <c r="F7" s="19"/>
      <c r="G7" s="19"/>
      <c r="H7" s="8"/>
      <c r="I7" s="8"/>
      <c r="J7" s="20"/>
      <c r="K7" s="8" t="s">
        <v>4</v>
      </c>
      <c r="L7" s="11"/>
      <c r="M7" s="1"/>
    </row>
    <row r="8" ht="7.5" customHeight="1">
      <c r="A8" s="1"/>
      <c r="B8" s="21"/>
      <c r="C8" s="22"/>
      <c r="D8" s="22"/>
      <c r="E8" s="22"/>
      <c r="F8" s="22"/>
      <c r="G8" s="22"/>
      <c r="H8" s="22"/>
      <c r="I8" s="22"/>
      <c r="J8" s="22"/>
      <c r="K8" s="22"/>
      <c r="L8" s="23"/>
      <c r="M8" s="1"/>
    </row>
    <row r="9" ht="15.0" customHeight="1">
      <c r="A9" s="1"/>
      <c r="B9" s="1"/>
      <c r="C9" s="1"/>
      <c r="D9" s="1"/>
      <c r="E9" s="1"/>
      <c r="F9" s="1"/>
      <c r="G9" s="1"/>
      <c r="H9" s="1"/>
      <c r="I9" s="1"/>
      <c r="J9" s="1"/>
      <c r="K9" s="1"/>
      <c r="L9" s="1"/>
      <c r="M9" s="1"/>
    </row>
    <row r="10" ht="39.75" customHeight="1">
      <c r="A10" s="24"/>
      <c r="B10" s="25" t="s">
        <v>5</v>
      </c>
      <c r="C10" s="26"/>
      <c r="D10" s="27"/>
      <c r="E10" s="1"/>
      <c r="F10" s="25" t="s">
        <v>6</v>
      </c>
      <c r="G10" s="26"/>
      <c r="H10" s="27"/>
      <c r="I10" s="1"/>
      <c r="J10" s="28" t="s">
        <v>7</v>
      </c>
      <c r="K10" s="26"/>
      <c r="L10" s="27"/>
      <c r="M10" s="1"/>
    </row>
    <row r="11" ht="15.75" customHeight="1">
      <c r="A11" s="24"/>
      <c r="B11" s="29" t="s">
        <v>8</v>
      </c>
      <c r="C11" s="30"/>
      <c r="D11" s="31"/>
      <c r="E11" s="32"/>
      <c r="F11" s="29" t="s">
        <v>8</v>
      </c>
      <c r="G11" s="30"/>
      <c r="H11" s="31"/>
      <c r="I11" s="32"/>
      <c r="J11" s="29" t="s">
        <v>8</v>
      </c>
      <c r="K11" s="30"/>
      <c r="L11" s="31"/>
      <c r="M11" s="32"/>
    </row>
    <row r="12" ht="15.75" customHeight="1">
      <c r="A12" s="24"/>
      <c r="B12" s="33" t="s">
        <v>9</v>
      </c>
      <c r="C12" s="34">
        <v>240000.0</v>
      </c>
      <c r="D12" s="35"/>
      <c r="E12" s="1"/>
      <c r="F12" s="33" t="s">
        <v>9</v>
      </c>
      <c r="G12" s="34">
        <v>300000.0</v>
      </c>
      <c r="H12" s="35"/>
      <c r="I12" s="1"/>
      <c r="J12" s="33" t="s">
        <v>10</v>
      </c>
      <c r="K12" s="34">
        <v>300000.0</v>
      </c>
      <c r="L12" s="35"/>
      <c r="M12" s="1"/>
    </row>
    <row r="13" ht="15.75" customHeight="1">
      <c r="A13" s="24"/>
      <c r="B13" s="36" t="s">
        <v>11</v>
      </c>
      <c r="C13" s="37">
        <f>C12*0.1</f>
        <v>24000</v>
      </c>
      <c r="D13" s="35"/>
      <c r="E13" s="1"/>
      <c r="F13" s="36" t="s">
        <v>11</v>
      </c>
      <c r="G13" s="37">
        <f>G12*0.1</f>
        <v>30000</v>
      </c>
      <c r="H13" s="35"/>
      <c r="I13" s="1"/>
      <c r="J13" s="36" t="s">
        <v>11</v>
      </c>
      <c r="K13" s="37">
        <f>K12*0.1</f>
        <v>30000</v>
      </c>
      <c r="L13" s="35"/>
      <c r="M13" s="1"/>
    </row>
    <row r="14" ht="15.75" customHeight="1">
      <c r="A14" s="24"/>
      <c r="B14" s="36" t="s">
        <v>12</v>
      </c>
      <c r="C14" s="38">
        <v>12000.0</v>
      </c>
      <c r="D14" s="35"/>
      <c r="E14" s="1"/>
      <c r="F14" s="36" t="s">
        <v>12</v>
      </c>
      <c r="G14" s="38">
        <v>12000.0</v>
      </c>
      <c r="H14" s="35"/>
      <c r="I14" s="1"/>
      <c r="J14" s="36" t="s">
        <v>12</v>
      </c>
      <c r="K14" s="38">
        <v>12000.0</v>
      </c>
      <c r="L14" s="35"/>
      <c r="M14" s="1"/>
    </row>
    <row r="15" ht="15.75" customHeight="1">
      <c r="A15" s="24"/>
      <c r="B15" s="36"/>
      <c r="C15" s="1"/>
      <c r="D15" s="35"/>
      <c r="E15" s="1"/>
      <c r="F15" s="36"/>
      <c r="G15" s="1"/>
      <c r="H15" s="35"/>
      <c r="I15" s="1"/>
      <c r="J15" s="36" t="s">
        <v>13</v>
      </c>
      <c r="K15" s="39">
        <v>25000.0</v>
      </c>
      <c r="L15" s="35"/>
      <c r="M15" s="1"/>
    </row>
    <row r="16" ht="15.75" customHeight="1">
      <c r="A16" s="24"/>
      <c r="B16" s="40" t="s">
        <v>14</v>
      </c>
      <c r="C16" s="41">
        <f>sum(C12:C15)*-1</f>
        <v>-276000</v>
      </c>
      <c r="D16" s="42"/>
      <c r="E16" s="1"/>
      <c r="F16" s="40" t="s">
        <v>14</v>
      </c>
      <c r="G16" s="41">
        <f>sum(G12:G15)*-1</f>
        <v>-342000</v>
      </c>
      <c r="H16" s="42"/>
      <c r="I16" s="1"/>
      <c r="J16" s="40" t="s">
        <v>14</v>
      </c>
      <c r="K16" s="41">
        <f>sum(K12:K15)*-1</f>
        <v>-367000</v>
      </c>
      <c r="L16" s="42"/>
      <c r="M16" s="1"/>
    </row>
    <row r="17" ht="15.75" customHeight="1">
      <c r="A17" s="24"/>
      <c r="B17" s="36"/>
      <c r="C17" s="1"/>
      <c r="D17" s="35"/>
      <c r="E17" s="1"/>
      <c r="F17" s="36"/>
      <c r="G17" s="1"/>
      <c r="H17" s="35"/>
      <c r="I17" s="1"/>
      <c r="J17" s="36"/>
      <c r="K17" s="1"/>
      <c r="L17" s="35"/>
      <c r="M17" s="1"/>
    </row>
    <row r="18" ht="18.75" customHeight="1">
      <c r="A18" s="24"/>
      <c r="B18" s="43" t="s">
        <v>15</v>
      </c>
      <c r="C18" s="44" t="s">
        <v>16</v>
      </c>
      <c r="D18" s="45" t="s">
        <v>17</v>
      </c>
      <c r="E18" s="32"/>
      <c r="F18" s="43" t="s">
        <v>15</v>
      </c>
      <c r="G18" s="44" t="s">
        <v>16</v>
      </c>
      <c r="H18" s="45" t="s">
        <v>17</v>
      </c>
      <c r="I18" s="32"/>
      <c r="J18" s="43" t="s">
        <v>15</v>
      </c>
      <c r="K18" s="44" t="s">
        <v>18</v>
      </c>
      <c r="L18" s="46" t="s">
        <v>19</v>
      </c>
      <c r="M18" s="32"/>
    </row>
    <row r="19" ht="15.75" customHeight="1">
      <c r="A19" s="24"/>
      <c r="B19" s="36"/>
      <c r="C19" s="1"/>
      <c r="D19" s="35"/>
      <c r="E19" s="1"/>
      <c r="F19" s="36"/>
      <c r="G19" s="1"/>
      <c r="H19" s="35"/>
      <c r="I19" s="1"/>
      <c r="J19" s="36"/>
      <c r="K19" s="1"/>
      <c r="L19" s="35"/>
      <c r="M19" s="1"/>
    </row>
    <row r="20" ht="15.75" customHeight="1">
      <c r="A20" s="24"/>
      <c r="B20" s="36" t="s">
        <v>20</v>
      </c>
      <c r="C20" s="47">
        <v>2500.0</v>
      </c>
      <c r="D20" s="48">
        <f>C20*12</f>
        <v>30000</v>
      </c>
      <c r="E20" s="1"/>
      <c r="F20" s="36" t="s">
        <v>21</v>
      </c>
      <c r="G20" s="47">
        <v>3000.0</v>
      </c>
      <c r="H20" s="48">
        <f>G20*12</f>
        <v>36000</v>
      </c>
      <c r="I20" s="1"/>
      <c r="J20" s="36" t="s">
        <v>22</v>
      </c>
      <c r="K20" s="47">
        <v>225.0</v>
      </c>
      <c r="L20" s="48">
        <f>K20*(365*0.5)</f>
        <v>41062.5</v>
      </c>
      <c r="M20" s="1"/>
    </row>
    <row r="21" ht="15.75" customHeight="1">
      <c r="A21" s="24"/>
      <c r="B21" s="49"/>
      <c r="C21" s="50"/>
      <c r="D21" s="42"/>
      <c r="E21" s="1"/>
      <c r="F21" s="36"/>
      <c r="G21" s="1"/>
      <c r="H21" s="35"/>
      <c r="I21" s="1"/>
      <c r="J21" s="36"/>
      <c r="K21" s="1"/>
      <c r="L21" s="35"/>
      <c r="M21" s="1"/>
    </row>
    <row r="22" ht="18.75" customHeight="1">
      <c r="A22" s="24"/>
      <c r="B22" s="43" t="s">
        <v>23</v>
      </c>
      <c r="C22" s="44" t="s">
        <v>16</v>
      </c>
      <c r="D22" s="46" t="s">
        <v>17</v>
      </c>
      <c r="E22" s="32"/>
      <c r="F22" s="43" t="s">
        <v>23</v>
      </c>
      <c r="G22" s="44" t="s">
        <v>16</v>
      </c>
      <c r="H22" s="45" t="s">
        <v>17</v>
      </c>
      <c r="I22" s="32"/>
      <c r="J22" s="43" t="s">
        <v>23</v>
      </c>
      <c r="K22" s="44" t="s">
        <v>16</v>
      </c>
      <c r="L22" s="45" t="s">
        <v>17</v>
      </c>
      <c r="M22" s="32"/>
    </row>
    <row r="23" ht="15.75" customHeight="1">
      <c r="A23" s="24"/>
      <c r="B23" s="36" t="s">
        <v>24</v>
      </c>
      <c r="C23" s="37">
        <f>C20*-0.1</f>
        <v>-250</v>
      </c>
      <c r="D23" s="48">
        <f>C23*12</f>
        <v>-3000</v>
      </c>
      <c r="E23" s="1"/>
      <c r="F23" s="36" t="s">
        <v>24</v>
      </c>
      <c r="G23" s="37">
        <f>G20*-0.1</f>
        <v>-300</v>
      </c>
      <c r="H23" s="48">
        <f>G23*12</f>
        <v>-3600</v>
      </c>
      <c r="I23" s="1"/>
      <c r="J23" s="36"/>
      <c r="K23" s="37"/>
      <c r="L23" s="48"/>
      <c r="M23" s="1"/>
    </row>
    <row r="24" ht="15.75" customHeight="1">
      <c r="A24" s="1"/>
      <c r="B24" s="36" t="s">
        <v>25</v>
      </c>
      <c r="C24" s="37"/>
      <c r="D24" s="48"/>
      <c r="E24" s="1"/>
      <c r="F24" s="36" t="s">
        <v>26</v>
      </c>
      <c r="G24" s="37"/>
      <c r="H24" s="48"/>
      <c r="I24" s="1"/>
      <c r="J24" s="36" t="s">
        <v>26</v>
      </c>
      <c r="K24" s="37"/>
      <c r="L24" s="48"/>
      <c r="M24" s="1"/>
    </row>
    <row r="25" ht="15.75" customHeight="1">
      <c r="A25" s="51"/>
      <c r="B25" s="52" t="s">
        <v>27</v>
      </c>
      <c r="C25" s="37">
        <v>-50.0</v>
      </c>
      <c r="D25" s="48">
        <f t="shared" ref="D25:D29" si="1">C25*12</f>
        <v>-600</v>
      </c>
      <c r="E25" s="1"/>
      <c r="F25" s="52" t="s">
        <v>27</v>
      </c>
      <c r="G25" s="37">
        <v>-50.0</v>
      </c>
      <c r="H25" s="48">
        <f t="shared" ref="H25:H29" si="2">G25*12</f>
        <v>-600</v>
      </c>
      <c r="I25" s="1"/>
      <c r="J25" s="52" t="s">
        <v>27</v>
      </c>
      <c r="K25" s="37">
        <v>-50.0</v>
      </c>
      <c r="L25" s="48">
        <f t="shared" ref="L25:L29" si="3">K25*12</f>
        <v>-600</v>
      </c>
      <c r="M25" s="1"/>
    </row>
    <row r="26" ht="15.75" customHeight="1">
      <c r="A26" s="51"/>
      <c r="B26" s="52" t="s">
        <v>28</v>
      </c>
      <c r="C26" s="37">
        <v>-100.0</v>
      </c>
      <c r="D26" s="48">
        <f t="shared" si="1"/>
        <v>-1200</v>
      </c>
      <c r="E26" s="1"/>
      <c r="F26" s="52" t="s">
        <v>28</v>
      </c>
      <c r="G26" s="37">
        <v>-100.0</v>
      </c>
      <c r="H26" s="48">
        <f t="shared" si="2"/>
        <v>-1200</v>
      </c>
      <c r="I26" s="1"/>
      <c r="J26" s="52" t="s">
        <v>28</v>
      </c>
      <c r="K26" s="37">
        <v>-125.0</v>
      </c>
      <c r="L26" s="48">
        <f t="shared" si="3"/>
        <v>-1500</v>
      </c>
      <c r="M26" s="1"/>
    </row>
    <row r="27" ht="15.75" customHeight="1">
      <c r="A27" s="51"/>
      <c r="B27" s="52" t="s">
        <v>29</v>
      </c>
      <c r="C27" s="37">
        <v>-60.0</v>
      </c>
      <c r="D27" s="48">
        <f t="shared" si="1"/>
        <v>-720</v>
      </c>
      <c r="E27" s="1"/>
      <c r="F27" s="52" t="s">
        <v>29</v>
      </c>
      <c r="G27" s="37">
        <v>-60.0</v>
      </c>
      <c r="H27" s="48">
        <f t="shared" si="2"/>
        <v>-720</v>
      </c>
      <c r="I27" s="1"/>
      <c r="J27" s="52" t="s">
        <v>29</v>
      </c>
      <c r="K27" s="37">
        <v>-75.0</v>
      </c>
      <c r="L27" s="48">
        <f t="shared" si="3"/>
        <v>-900</v>
      </c>
      <c r="M27" s="1"/>
    </row>
    <row r="28" ht="15.75" customHeight="1">
      <c r="A28" s="1"/>
      <c r="B28" s="36" t="s">
        <v>30</v>
      </c>
      <c r="C28" s="37">
        <f>C20*-0.05</f>
        <v>-125</v>
      </c>
      <c r="D28" s="48">
        <f t="shared" si="1"/>
        <v>-1500</v>
      </c>
      <c r="E28" s="1"/>
      <c r="F28" s="36" t="s">
        <v>30</v>
      </c>
      <c r="G28" s="37">
        <f>G20*-0.05</f>
        <v>-150</v>
      </c>
      <c r="H28" s="48">
        <f t="shared" si="2"/>
        <v>-1800</v>
      </c>
      <c r="I28" s="1"/>
      <c r="J28" s="52" t="s">
        <v>31</v>
      </c>
      <c r="K28" s="37">
        <v>-80.0</v>
      </c>
      <c r="L28" s="48">
        <f t="shared" si="3"/>
        <v>-960</v>
      </c>
      <c r="M28" s="1"/>
    </row>
    <row r="29" ht="15.75" customHeight="1">
      <c r="A29" s="1"/>
      <c r="B29" s="36" t="s">
        <v>32</v>
      </c>
      <c r="C29" s="37">
        <f>C20*-0.05</f>
        <v>-125</v>
      </c>
      <c r="D29" s="48">
        <f t="shared" si="1"/>
        <v>-1500</v>
      </c>
      <c r="E29" s="1"/>
      <c r="F29" s="36" t="s">
        <v>32</v>
      </c>
      <c r="G29" s="37">
        <f>G20*-0.05</f>
        <v>-150</v>
      </c>
      <c r="H29" s="48">
        <f t="shared" si="2"/>
        <v>-1800</v>
      </c>
      <c r="I29" s="1"/>
      <c r="J29" s="33" t="s">
        <v>33</v>
      </c>
      <c r="K29" s="37">
        <f>(K20*20)*-0.15</f>
        <v>-675</v>
      </c>
      <c r="L29" s="48">
        <f t="shared" si="3"/>
        <v>-8100</v>
      </c>
      <c r="M29" s="1"/>
    </row>
    <row r="30" ht="15.75" customHeight="1">
      <c r="A30" s="50"/>
      <c r="B30" s="49" t="s">
        <v>34</v>
      </c>
      <c r="C30" s="41">
        <f t="shared" ref="C30:D30" si="4">sum(C23:C29)</f>
        <v>-710</v>
      </c>
      <c r="D30" s="53">
        <f t="shared" si="4"/>
        <v>-8520</v>
      </c>
      <c r="E30" s="1"/>
      <c r="F30" s="49" t="s">
        <v>34</v>
      </c>
      <c r="G30" s="41">
        <f t="shared" ref="G30:H30" si="5">sum(G23:G29)</f>
        <v>-810</v>
      </c>
      <c r="H30" s="53">
        <f t="shared" si="5"/>
        <v>-9720</v>
      </c>
      <c r="I30" s="1"/>
      <c r="J30" s="49" t="s">
        <v>34</v>
      </c>
      <c r="K30" s="41">
        <f t="shared" ref="K30:L30" si="6">sum(K23:K29)</f>
        <v>-1005</v>
      </c>
      <c r="L30" s="53">
        <f t="shared" si="6"/>
        <v>-12060</v>
      </c>
      <c r="M30" s="1"/>
    </row>
    <row r="31" ht="15.75" customHeight="1">
      <c r="A31" s="50"/>
      <c r="B31" s="49"/>
      <c r="C31" s="41"/>
      <c r="D31" s="53"/>
      <c r="E31" s="1"/>
      <c r="F31" s="49"/>
      <c r="G31" s="41"/>
      <c r="H31" s="53"/>
      <c r="I31" s="1"/>
      <c r="J31" s="49"/>
      <c r="K31" s="41"/>
      <c r="L31" s="53"/>
      <c r="M31" s="1"/>
    </row>
    <row r="32" ht="15.75" customHeight="1">
      <c r="A32" s="50"/>
      <c r="B32" s="40" t="s">
        <v>35</v>
      </c>
      <c r="C32" s="41">
        <f>C16*0.8</f>
        <v>-220800</v>
      </c>
      <c r="D32" s="53"/>
      <c r="E32" s="1"/>
      <c r="F32" s="40" t="s">
        <v>35</v>
      </c>
      <c r="G32" s="41">
        <f>G16*0.8</f>
        <v>-273600</v>
      </c>
      <c r="H32" s="53"/>
      <c r="I32" s="1"/>
      <c r="J32" s="40" t="s">
        <v>35</v>
      </c>
      <c r="K32" s="41">
        <f>K16*0.8</f>
        <v>-293600</v>
      </c>
      <c r="L32" s="53"/>
      <c r="M32" s="1"/>
    </row>
    <row r="33" ht="15.75" customHeight="1">
      <c r="A33" s="50"/>
      <c r="B33" s="40" t="s">
        <v>36</v>
      </c>
      <c r="C33" s="54">
        <v>0.05</v>
      </c>
      <c r="D33" s="53"/>
      <c r="E33" s="1"/>
      <c r="F33" s="40" t="s">
        <v>36</v>
      </c>
      <c r="G33" s="54">
        <v>0.05</v>
      </c>
      <c r="H33" s="53"/>
      <c r="I33" s="1"/>
      <c r="J33" s="40" t="s">
        <v>36</v>
      </c>
      <c r="K33" s="54">
        <v>0.05</v>
      </c>
      <c r="L33" s="53"/>
      <c r="M33" s="1"/>
    </row>
    <row r="34" ht="15.75" customHeight="1">
      <c r="A34" s="50"/>
      <c r="B34" s="40" t="s">
        <v>37</v>
      </c>
      <c r="C34" s="55">
        <f>(C32*C33)/12</f>
        <v>-920</v>
      </c>
      <c r="D34" s="53">
        <f>C34*12</f>
        <v>-11040</v>
      </c>
      <c r="E34" s="1"/>
      <c r="F34" s="40" t="s">
        <v>37</v>
      </c>
      <c r="G34" s="55">
        <f>(G32*G33)/12</f>
        <v>-1140</v>
      </c>
      <c r="H34" s="53">
        <f>G34*12</f>
        <v>-13680</v>
      </c>
      <c r="I34" s="1"/>
      <c r="J34" s="40" t="s">
        <v>37</v>
      </c>
      <c r="K34" s="55">
        <f>(K32*K33)/12</f>
        <v>-1223.333333</v>
      </c>
      <c r="L34" s="53">
        <f>K34*12</f>
        <v>-14680</v>
      </c>
      <c r="M34" s="1"/>
    </row>
    <row r="35" ht="15.75" customHeight="1">
      <c r="A35" s="50"/>
      <c r="B35" s="49"/>
      <c r="C35" s="41"/>
      <c r="D35" s="53"/>
      <c r="E35" s="1"/>
      <c r="F35" s="49"/>
      <c r="G35" s="41"/>
      <c r="H35" s="53"/>
      <c r="I35" s="1"/>
      <c r="J35" s="49"/>
      <c r="K35" s="41"/>
      <c r="L35" s="53"/>
      <c r="M35" s="1"/>
    </row>
    <row r="36" ht="18.75" customHeight="1">
      <c r="A36" s="50"/>
      <c r="B36" s="56" t="s">
        <v>38</v>
      </c>
      <c r="C36" s="57">
        <f>C20+C30</f>
        <v>1790</v>
      </c>
      <c r="D36" s="58">
        <f>D20+D30+D34</f>
        <v>10440</v>
      </c>
      <c r="E36" s="1"/>
      <c r="F36" s="56" t="s">
        <v>38</v>
      </c>
      <c r="G36" s="57">
        <f>G20+G30</f>
        <v>2190</v>
      </c>
      <c r="H36" s="58">
        <f>H20+H30+H34</f>
        <v>12600</v>
      </c>
      <c r="I36" s="1"/>
      <c r="J36" s="56" t="s">
        <v>38</v>
      </c>
      <c r="K36" s="57">
        <f>(K20*20)+K30</f>
        <v>3495</v>
      </c>
      <c r="L36" s="58">
        <f>L20+L30+L34</f>
        <v>14322.5</v>
      </c>
      <c r="M36" s="1"/>
    </row>
    <row r="37" ht="18.75" customHeight="1">
      <c r="A37" s="50"/>
      <c r="B37" s="59" t="s">
        <v>39</v>
      </c>
      <c r="C37" s="60"/>
      <c r="D37" s="61">
        <f>D36/-(C16-C32)</f>
        <v>0.1891304348</v>
      </c>
      <c r="E37" s="1"/>
      <c r="F37" s="59" t="s">
        <v>39</v>
      </c>
      <c r="G37" s="60"/>
      <c r="H37" s="61">
        <f>H36/-(G16-G32)</f>
        <v>0.1842105263</v>
      </c>
      <c r="I37" s="1"/>
      <c r="J37" s="59" t="s">
        <v>39</v>
      </c>
      <c r="K37" s="60"/>
      <c r="L37" s="61">
        <f>L36/-(K16-K32)</f>
        <v>0.1951294278</v>
      </c>
      <c r="M37" s="1"/>
    </row>
    <row r="38" ht="15.75" customHeight="1">
      <c r="A38" s="50"/>
      <c r="B38" s="36"/>
      <c r="C38" s="1"/>
      <c r="D38" s="35"/>
      <c r="E38" s="1"/>
      <c r="F38" s="36"/>
      <c r="G38" s="1"/>
      <c r="H38" s="35"/>
      <c r="I38" s="1"/>
      <c r="J38" s="36"/>
      <c r="K38" s="1"/>
      <c r="L38" s="35"/>
      <c r="M38" s="1"/>
    </row>
    <row r="39" ht="15.75" customHeight="1">
      <c r="A39" s="50"/>
      <c r="B39" s="49" t="s">
        <v>40</v>
      </c>
      <c r="C39" s="50"/>
      <c r="D39" s="62">
        <f>C16/-D36</f>
        <v>26.43678161</v>
      </c>
      <c r="E39" s="63"/>
      <c r="F39" s="64" t="s">
        <v>40</v>
      </c>
      <c r="G39" s="63"/>
      <c r="H39" s="62">
        <f>G16/-H36</f>
        <v>27.14285714</v>
      </c>
      <c r="I39" s="50"/>
      <c r="J39" s="64" t="s">
        <v>40</v>
      </c>
      <c r="K39" s="63"/>
      <c r="L39" s="62">
        <f>K16/-L36</f>
        <v>25.62401815</v>
      </c>
      <c r="M39" s="50"/>
    </row>
    <row r="40" ht="15.75" customHeight="1">
      <c r="A40" s="1"/>
      <c r="B40" s="65"/>
      <c r="C40" s="66"/>
      <c r="D40" s="67"/>
      <c r="E40" s="1"/>
      <c r="F40" s="65"/>
      <c r="G40" s="66"/>
      <c r="H40" s="67"/>
      <c r="I40" s="1"/>
      <c r="J40" s="65"/>
      <c r="K40" s="66"/>
      <c r="L40" s="67"/>
      <c r="M40" s="1"/>
    </row>
    <row r="41" ht="15.0" customHeight="1">
      <c r="A41" s="1"/>
      <c r="B41" s="1"/>
      <c r="C41" s="1"/>
      <c r="D41" s="1"/>
      <c r="E41" s="1"/>
      <c r="F41" s="1"/>
      <c r="G41" s="1"/>
      <c r="H41" s="1"/>
      <c r="I41" s="1"/>
      <c r="J41" s="1"/>
      <c r="K41" s="1"/>
      <c r="L41" s="1"/>
      <c r="M41" s="1"/>
    </row>
    <row r="42" ht="18.75" customHeight="1">
      <c r="A42" s="50"/>
      <c r="B42" s="68" t="s">
        <v>41</v>
      </c>
      <c r="C42" s="69"/>
      <c r="D42" s="69"/>
      <c r="E42" s="69"/>
      <c r="F42" s="69"/>
      <c r="G42" s="69"/>
      <c r="H42" s="69"/>
      <c r="I42" s="70"/>
      <c r="J42" s="70"/>
      <c r="K42" s="70"/>
      <c r="L42" s="71"/>
      <c r="M42" s="50"/>
    </row>
    <row r="43" ht="15.75" customHeight="1">
      <c r="A43" s="1"/>
      <c r="B43" s="72" t="s">
        <v>42</v>
      </c>
      <c r="I43" s="1"/>
      <c r="J43" s="1"/>
      <c r="K43" s="1"/>
      <c r="L43" s="35"/>
      <c r="M43" s="1"/>
    </row>
    <row r="44" ht="15.75" customHeight="1">
      <c r="A44" s="1"/>
      <c r="B44" s="72" t="s">
        <v>43</v>
      </c>
      <c r="I44" s="1"/>
      <c r="J44" s="1"/>
      <c r="K44" s="1"/>
      <c r="L44" s="35"/>
      <c r="M44" s="1"/>
    </row>
    <row r="45" ht="15.75" customHeight="1">
      <c r="A45" s="1"/>
      <c r="B45" s="72" t="s">
        <v>44</v>
      </c>
      <c r="I45" s="1"/>
      <c r="J45" s="1"/>
      <c r="K45" s="1"/>
      <c r="L45" s="35"/>
      <c r="M45" s="1"/>
    </row>
    <row r="46" ht="15.75" customHeight="1">
      <c r="A46" s="1"/>
      <c r="B46" s="73" t="s">
        <v>45</v>
      </c>
      <c r="I46" s="1"/>
      <c r="J46" s="1"/>
      <c r="K46" s="1"/>
      <c r="L46" s="35"/>
      <c r="M46" s="1"/>
    </row>
    <row r="47" ht="15.75" customHeight="1">
      <c r="A47" s="1"/>
      <c r="B47" s="74" t="s">
        <v>46</v>
      </c>
      <c r="C47" s="75"/>
      <c r="D47" s="75"/>
      <c r="E47" s="75"/>
      <c r="F47" s="75"/>
      <c r="G47" s="75"/>
      <c r="H47" s="75"/>
      <c r="I47" s="66"/>
      <c r="J47" s="66"/>
      <c r="K47" s="66"/>
      <c r="L47" s="67"/>
      <c r="M47" s="1"/>
    </row>
    <row r="48" ht="15.0" customHeight="1">
      <c r="A48" s="1"/>
      <c r="B48" s="1"/>
      <c r="C48" s="1"/>
      <c r="D48" s="1"/>
      <c r="E48" s="1"/>
      <c r="F48" s="1"/>
      <c r="G48" s="1"/>
      <c r="H48" s="1"/>
      <c r="I48" s="1"/>
      <c r="J48" s="1"/>
      <c r="K48" s="1"/>
      <c r="L48" s="1"/>
      <c r="M48" s="1"/>
    </row>
  </sheetData>
  <mergeCells count="8">
    <mergeCell ref="B46:H46"/>
    <mergeCell ref="B47:H47"/>
    <mergeCell ref="B10:D10"/>
    <mergeCell ref="F10:H10"/>
    <mergeCell ref="J10:L10"/>
    <mergeCell ref="B43:H43"/>
    <mergeCell ref="B44:H44"/>
    <mergeCell ref="B45:H45"/>
  </mergeCells>
  <conditionalFormatting sqref="A1:B48 C1:D2 E1:E6 F1:G2 H1:M48 F4:F5 G5:G48 C7:C48 F7:F48 D8:E48">
    <cfRule type="cellIs" dxfId="0" priority="1" operator="lessThan">
      <formula>0</formula>
    </cfRule>
  </conditionalFormatting>
  <hyperlinks>
    <hyperlink r:id="rId1" ref="B7"/>
    <hyperlink r:id="rId2" ref="C7"/>
  </hyperlinks>
  <drawing r:id="rId3"/>
</worksheet>
</file>